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alaz\Dropbox\Dropbox\USV Indigo\2022-2023\Finanzen\PRAE\"/>
    </mc:Choice>
  </mc:AlternateContent>
  <bookViews>
    <workbookView xWindow="360" yWindow="240" windowWidth="10410" windowHeight="7215" tabRatio="818"/>
  </bookViews>
  <sheets>
    <sheet name="PRAE" sheetId="6" r:id="rId1"/>
    <sheet name="Daten" sheetId="4" r:id="rId2"/>
    <sheet name="Berechnen" sheetId="2" state="hidden" r:id="rId3"/>
  </sheets>
  <definedNames>
    <definedName name="_xlnm.Print_Area" localSheetId="1">Daten!$B$2:$AB$34</definedName>
    <definedName name="_xlnm.Print_Area" localSheetId="0">PRAE!$H$4:$AL$101</definedName>
  </definedNames>
  <calcPr calcId="162913"/>
</workbook>
</file>

<file path=xl/calcChain.xml><?xml version="1.0" encoding="utf-8"?>
<calcChain xmlns="http://schemas.openxmlformats.org/spreadsheetml/2006/main">
  <c r="K70" i="6" l="1"/>
  <c r="B43" i="4" l="1"/>
  <c r="B36" i="4" s="1"/>
  <c r="B44" i="4" l="1"/>
  <c r="B37" i="4" s="1"/>
  <c r="H95" i="6" s="1"/>
  <c r="K78" i="6" l="1"/>
  <c r="O5" i="6" l="1"/>
  <c r="O6" i="6"/>
  <c r="K41" i="6" l="1"/>
  <c r="AE68" i="6"/>
  <c r="Z68" i="6"/>
  <c r="U68" i="6"/>
  <c r="P68" i="6"/>
  <c r="K68" i="6"/>
  <c r="AC68" i="6"/>
  <c r="S68" i="6"/>
  <c r="N68" i="6"/>
  <c r="AG68" i="6"/>
  <c r="W68" i="6"/>
  <c r="M68" i="6"/>
  <c r="AA68" i="6"/>
  <c r="V68" i="6"/>
  <c r="L68" i="6"/>
  <c r="AH68" i="6"/>
  <c r="X68" i="6"/>
  <c r="AB68" i="6"/>
  <c r="R68" i="6"/>
  <c r="AF68" i="6"/>
  <c r="Q68" i="6"/>
  <c r="AA46" i="6"/>
  <c r="A1" i="2"/>
  <c r="R46" i="6" l="1"/>
  <c r="I46" i="6"/>
  <c r="K42" i="6"/>
  <c r="S40" i="6"/>
  <c r="O7" i="6" s="1"/>
  <c r="K40" i="6"/>
  <c r="K39" i="6"/>
  <c r="H21" i="6"/>
  <c r="H22" i="6"/>
  <c r="H23" i="6"/>
  <c r="H24" i="6"/>
  <c r="H25" i="6"/>
  <c r="H26" i="6"/>
  <c r="H27" i="6"/>
  <c r="H28" i="6"/>
  <c r="H29" i="6"/>
  <c r="H30" i="6"/>
  <c r="H31" i="6"/>
  <c r="L31" i="2" l="1"/>
  <c r="L32" i="2" s="1"/>
  <c r="L33" i="2" s="1"/>
  <c r="M33" i="2"/>
  <c r="K2" i="2"/>
  <c r="H2" i="2"/>
  <c r="R1" i="2" l="1"/>
  <c r="C1" i="2"/>
  <c r="L34" i="2"/>
  <c r="L35" i="2" s="1"/>
  <c r="L36" i="2" s="1"/>
  <c r="L37" i="2" s="1"/>
  <c r="L38" i="2" s="1"/>
  <c r="L39" i="2" s="1"/>
  <c r="L40" i="2" s="1"/>
  <c r="L41" i="2" s="1"/>
  <c r="L42" i="2" s="1"/>
  <c r="L43" i="2" s="1"/>
  <c r="K45" i="2" s="1"/>
  <c r="U1" i="2" s="1"/>
  <c r="D1" i="2"/>
  <c r="M14" i="2" s="1"/>
  <c r="B1" i="2"/>
  <c r="H14" i="2" s="1"/>
  <c r="O8" i="6" l="1"/>
  <c r="K3" i="2"/>
  <c r="K14" i="2" s="1"/>
  <c r="D15" i="2" s="1"/>
  <c r="U2" i="2"/>
  <c r="O14" i="2"/>
  <c r="D14" i="2" l="1"/>
  <c r="A2" i="2" s="1"/>
  <c r="U3" i="2"/>
  <c r="I53" i="6" l="1"/>
  <c r="U4" i="2"/>
  <c r="U5" i="2" l="1"/>
  <c r="U6" i="2" l="1"/>
  <c r="U7" i="2" l="1"/>
  <c r="U8" i="2" l="1"/>
  <c r="U9" i="2" l="1"/>
  <c r="U10" i="2" l="1"/>
  <c r="H20" i="6" l="1"/>
  <c r="U11" i="2"/>
  <c r="H11" i="6" s="1"/>
  <c r="U12" i="2" l="1"/>
  <c r="U13" i="2" l="1"/>
  <c r="H12" i="6" s="1"/>
  <c r="U14" i="2" l="1"/>
  <c r="U15" i="2" l="1"/>
  <c r="H13" i="6" s="1"/>
  <c r="U16" i="2" l="1"/>
  <c r="U17" i="2" l="1"/>
  <c r="U18" i="2" l="1"/>
  <c r="H14" i="6" s="1"/>
  <c r="U19" i="2" l="1"/>
  <c r="U20" i="2" l="1"/>
  <c r="H15" i="6" s="1"/>
  <c r="U21" i="2" l="1"/>
  <c r="U22" i="2" l="1"/>
  <c r="H16" i="6" l="1"/>
  <c r="U23" i="2"/>
  <c r="U24" i="2" l="1"/>
  <c r="U25" i="2" l="1"/>
  <c r="H17" i="6" l="1"/>
  <c r="U26" i="2"/>
  <c r="U27" i="2" l="1"/>
  <c r="H18" i="6" l="1"/>
  <c r="U28" i="2"/>
  <c r="U29" i="2" l="1"/>
  <c r="H19" i="6" l="1"/>
  <c r="V29" i="2" s="1"/>
  <c r="U30" i="2"/>
  <c r="V30" i="2" l="1"/>
  <c r="V27" i="2"/>
  <c r="V28" i="2"/>
  <c r="V6" i="2"/>
  <c r="V13" i="2"/>
  <c r="V12" i="2"/>
  <c r="V20" i="2"/>
  <c r="V2" i="2"/>
  <c r="V25" i="2"/>
  <c r="V21" i="2"/>
  <c r="V14" i="2"/>
  <c r="V26" i="2"/>
  <c r="V17" i="2"/>
  <c r="V11" i="2"/>
  <c r="V23" i="2"/>
  <c r="V10" i="2"/>
  <c r="V3" i="2"/>
  <c r="V4" i="2"/>
  <c r="V9" i="2"/>
  <c r="V8" i="2"/>
  <c r="V16" i="2"/>
  <c r="V24" i="2"/>
  <c r="V18" i="2"/>
  <c r="V22" i="2"/>
  <c r="V5" i="2"/>
  <c r="V7" i="2"/>
  <c r="V19" i="2"/>
  <c r="V15" i="2"/>
  <c r="V1" i="2"/>
  <c r="U31" i="2"/>
  <c r="V31" i="2" s="1"/>
  <c r="P49" i="6" l="1"/>
  <c r="AK47" i="6"/>
  <c r="Y49" i="6"/>
  <c r="S49" i="6"/>
  <c r="AE48" i="6"/>
  <c r="AH47" i="6"/>
  <c r="S48" i="6"/>
  <c r="Y48" i="6"/>
  <c r="J50" i="6"/>
  <c r="AK49" i="6"/>
  <c r="V48" i="6"/>
  <c r="AB48" i="6"/>
  <c r="M49" i="6"/>
  <c r="V47" i="6"/>
  <c r="AK48" i="6"/>
  <c r="J48" i="6"/>
  <c r="M47" i="6"/>
  <c r="P47" i="6"/>
  <c r="V49" i="6"/>
  <c r="J49" i="6"/>
  <c r="AE47" i="6"/>
  <c r="M48" i="6"/>
  <c r="AB49" i="6"/>
  <c r="P48" i="6"/>
  <c r="Y47" i="6"/>
  <c r="AH48" i="6"/>
  <c r="AB47" i="6"/>
  <c r="AH49" i="6"/>
  <c r="S47" i="6"/>
  <c r="AE49" i="6"/>
  <c r="J47" i="6"/>
  <c r="S51" i="6" l="1"/>
</calcChain>
</file>

<file path=xl/sharedStrings.xml><?xml version="1.0" encoding="utf-8"?>
<sst xmlns="http://schemas.openxmlformats.org/spreadsheetml/2006/main" count="231" uniqueCount="205">
  <si>
    <t>Geburtsdatum:</t>
  </si>
  <si>
    <t>Datum</t>
  </si>
  <si>
    <t>Kalendertag</t>
  </si>
  <si>
    <t>(Projekt, Fördermaßnahme, Veranstaltung etc.)</t>
  </si>
  <si>
    <t>Monat und Jahr:</t>
  </si>
  <si>
    <t>Verwendungszweck</t>
  </si>
  <si>
    <t>Entschädigungs-
höhe</t>
  </si>
  <si>
    <t>Aufzeichnung über Einsätze und Bestätigung über den Erhalt von
pauschalen Reiseaufwandsentschädigungen</t>
  </si>
  <si>
    <t>gemäß § 3 (1) Z 16c EStG und § 49 (3) Z 28 ASVG</t>
  </si>
  <si>
    <t>Wohnanschrift:</t>
  </si>
  <si>
    <t>Oktober</t>
  </si>
  <si>
    <t>Jahr:</t>
  </si>
  <si>
    <t>Verwendungszweck:</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</si>
  <si>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</si>
  <si>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</si>
  <si>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</si>
  <si>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</si>
  <si>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</si>
  <si>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</si>
  <si>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</si>
  <si>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</si>
  <si>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</si>
  <si>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</si>
  <si>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</si>
  <si>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</si>
  <si>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</si>
  <si>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</si>
  <si>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</si>
  <si>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</si>
  <si>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</si>
  <si>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</si>
  <si>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</si>
  <si>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</si>
  <si>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</si>
  <si>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</si>
  <si>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</si>
  <si>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</si>
  <si>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</si>
  <si>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</si>
  <si>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</si>
  <si>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</si>
  <si>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</si>
  <si>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</si>
  <si>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</si>
  <si>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eine pauschale Reiseaufwandsentschädigung in Höhe von:</t>
  </si>
  <si>
    <t>Euro</t>
  </si>
  <si>
    <t>in Worten:</t>
  </si>
  <si>
    <t>Erläuterungen und Anweisungen zum Ausfüllen entnehmen Sie bitte dem "Leitfaden zur Verwendung des Formulars".</t>
  </si>
  <si>
    <t>Monat:</t>
  </si>
  <si>
    <t>Jänner</t>
  </si>
  <si>
    <t>Februar</t>
  </si>
  <si>
    <t>März</t>
  </si>
  <si>
    <t>April</t>
  </si>
  <si>
    <t>Mai</t>
  </si>
  <si>
    <t>Juni</t>
  </si>
  <si>
    <t>Juli</t>
  </si>
  <si>
    <t>August</t>
  </si>
  <si>
    <t>September</t>
  </si>
  <si>
    <t>November</t>
  </si>
  <si>
    <t>Dezember</t>
  </si>
  <si>
    <t>Monate</t>
  </si>
  <si>
    <t>Geboren</t>
  </si>
  <si>
    <t>Einzahl</t>
  </si>
  <si>
    <t>Hundert</t>
  </si>
  <si>
    <t>Einhundert</t>
  </si>
  <si>
    <t>Zweihundert</t>
  </si>
  <si>
    <t>Dreihundert</t>
  </si>
  <si>
    <t>Vierhundert</t>
  </si>
  <si>
    <t>Fünfhundert</t>
  </si>
  <si>
    <t>Zehner</t>
  </si>
  <si>
    <t>zwanzig</t>
  </si>
  <si>
    <t>vierzig</t>
  </si>
  <si>
    <t>fünfzig</t>
  </si>
  <si>
    <t>sechzig</t>
  </si>
  <si>
    <t>siebzig</t>
  </si>
  <si>
    <t>achtzig</t>
  </si>
  <si>
    <t>neunzig</t>
  </si>
  <si>
    <t>eins</t>
  </si>
  <si>
    <t>zwei</t>
  </si>
  <si>
    <t>drei</t>
  </si>
  <si>
    <t>vier</t>
  </si>
  <si>
    <t>fünf</t>
  </si>
  <si>
    <t>sechs</t>
  </si>
  <si>
    <t>sieben</t>
  </si>
  <si>
    <t>acht</t>
  </si>
  <si>
    <t>neun</t>
  </si>
  <si>
    <t>zehn</t>
  </si>
  <si>
    <t>elf</t>
  </si>
  <si>
    <t>zwölf</t>
  </si>
  <si>
    <t>dreizehn</t>
  </si>
  <si>
    <t>vierzehn</t>
  </si>
  <si>
    <t>fünfzehn</t>
  </si>
  <si>
    <t>sechzehn</t>
  </si>
  <si>
    <t>siebzehn</t>
  </si>
  <si>
    <t>achtzehn</t>
  </si>
  <si>
    <t>neunzehn</t>
  </si>
  <si>
    <t>Special</t>
  </si>
  <si>
    <t>BIC:</t>
  </si>
  <si>
    <t>Tag</t>
  </si>
  <si>
    <t>IBAN:</t>
  </si>
  <si>
    <t>Mit meiner Unterschrift bestätige ich die Richtigkeit meiner Angaben.</t>
  </si>
  <si>
    <t>Der / Die angeführte(n) Einsatztag(e) stimmen mit den von uns geführten Aufzeichnungen überein und es wurden vom Verein / Verband keine zusätzlichen Aufwandsentschädigungen im oben angeführten Monat ausbezahlt.</t>
  </si>
  <si>
    <t>A</t>
  </si>
  <si>
    <t>T</t>
  </si>
  <si>
    <t xml:space="preserve">  IBAN</t>
  </si>
  <si>
    <t xml:space="preserve">  Wohnanschrift</t>
  </si>
  <si>
    <t xml:space="preserve">  Personen</t>
  </si>
  <si>
    <t>dreißig</t>
  </si>
  <si>
    <t>Familien- und Vorname:</t>
  </si>
  <si>
    <t>Sozialversicherungsnummer:</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</si>
  <si>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</si>
  <si>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Sportarzt / Sportärztin</t>
    </r>
  </si>
  <si>
    <t>im Monat:</t>
  </si>
  <si>
    <r>
      <t xml:space="preserve">Einsatztage und Entschädigungshöhe
</t>
    </r>
    <r>
      <rPr>
        <sz val="8"/>
        <color indexed="8"/>
        <rFont val="Arial"/>
        <family val="2"/>
      </rPr>
      <t>(bei zutreffenden Kalendertagen den Betrag angeben):</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</si>
  <si>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</si>
  <si>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</si>
  <si>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</si>
  <si>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</si>
  <si>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</si>
  <si>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</si>
  <si>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</si>
  <si>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</si>
  <si>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</si>
  <si>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</si>
  <si>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t xml:space="preserve"> Unterschrift des Empfängers / der Empfängerin</t>
  </si>
  <si>
    <r>
      <t xml:space="preserve">Bestätigung des </t>
    </r>
    <r>
      <rPr>
        <b/>
        <sz val="14"/>
        <color indexed="8"/>
        <rFont val="Arial"/>
        <family val="2"/>
      </rPr>
      <t>auszahlenden Vereins / Verbands:</t>
    </r>
  </si>
  <si>
    <t>Name des Vereins / Verbands:</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</si>
  <si>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</si>
  <si>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</si>
  <si>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Datenschutz-Informationspflicht</t>
  </si>
  <si>
    <t> </t>
  </si>
  <si>
    <t>Darstellung der Verwendungszwecke von pauschalen 
Reiseaufwandsentschädigungen zur Abrechnung von               Fördermitteln im Sport</t>
  </si>
  <si>
    <t>Name des Vereins/Verbands:</t>
  </si>
  <si>
    <t>Der abrechnende Verein/Verband bestätigt die Richtigkeit und Vollständigkeit obiger Angaben.</t>
  </si>
  <si>
    <r>
      <t xml:space="preserve">Gegenständliche Liste ist eine Beilage zum Formular "Aufzeichnung über Einsätze und Bestätigung über den Erhalt von pauschalen Reiseaufwandsentschädigungen“ und </t>
    </r>
    <r>
      <rPr>
        <b/>
        <sz val="8.5"/>
        <rFont val="Arial"/>
        <family val="2"/>
      </rPr>
      <t>dient ausschließlich zur Abrechnung von Fördermitteln im Sport</t>
    </r>
  </si>
  <si>
    <t>Verbandsstempel und Unterschrift eines / einer Vereins- / 
Verbands- Verantwortlichen</t>
  </si>
  <si>
    <t>Name des Empfängers / der 
Empfängerin:</t>
  </si>
  <si>
    <t>Empfänger</t>
  </si>
  <si>
    <t>Verein/Verband:</t>
  </si>
  <si>
    <t>Ausländische Sozialversicherungsnummer*:</t>
  </si>
  <si>
    <t>*betrifft beschränkt steuerpflichtige Personen mit Wohnsitz im Ausland, die PRAE stellt nicht den Hauptberuf dar</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</si>
  <si>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</si>
  <si>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</si>
  <si>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</si>
  <si>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</si>
  <si>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</si>
  <si>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</si>
  <si>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</si>
  <si>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</si>
  <si>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t>Sechshundert</t>
  </si>
  <si>
    <t>Siebenhundert</t>
  </si>
  <si>
    <t>Achthundert</t>
  </si>
  <si>
    <t>Neunhundert</t>
  </si>
  <si>
    <t>(Gesetzliche Höchstgrenzen: Es gilt ein Tageshöchstsatz von € 120,- bei einer monatlichen Höchstgrenze von € 720,-)</t>
  </si>
  <si>
    <t>nur für Sportler:innen, Schieds- / Kampfrichter:innen und Sportbetreuer:innen</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</si>
  <si>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</si>
  <si>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2) Einfachbezug der pauschalen Reiseaufwandsentschädigung  (Zutreffendes ankreuzen)</t>
  </si>
  <si>
    <r>
      <t xml:space="preserve">Im Sinne des § 49 (3) Z 28 ASVG ist / sind die oben angegebene(n) Tätigkeit(en) </t>
    </r>
    <r>
      <rPr>
        <b/>
        <sz val="10"/>
        <color theme="1"/>
        <rFont val="Arial"/>
        <family val="2"/>
      </rPr>
      <t>nicht mein</t>
    </r>
    <r>
      <rPr>
        <sz val="10"/>
        <color theme="1"/>
        <rFont val="Arial"/>
        <family val="2"/>
      </rPr>
      <t xml:space="preserve"> 
</t>
    </r>
    <r>
      <rPr>
        <b/>
        <sz val="10"/>
        <color theme="1"/>
        <rFont val="Arial"/>
        <family val="2"/>
      </rPr>
      <t>Hauptberu</t>
    </r>
    <r>
      <rPr>
        <sz val="10"/>
        <color theme="1"/>
        <rFont val="Arial"/>
        <family val="2"/>
      </rPr>
      <t>f und bilden nicht die Hauptquelle meiner Einnahmen. (</t>
    </r>
    <r>
      <rPr>
        <b/>
        <sz val="10"/>
        <color theme="1"/>
        <rFont val="Arial"/>
        <family val="2"/>
      </rPr>
      <t>Gilt auch für Pensionist:innen!</t>
    </r>
    <r>
      <rPr>
        <sz val="10"/>
        <color theme="1"/>
        <rFont val="Arial"/>
        <family val="2"/>
      </rPr>
      <t>)</t>
    </r>
  </si>
  <si>
    <r>
      <t xml:space="preserve">Im oben angeführten Monat habe ich </t>
    </r>
    <r>
      <rPr>
        <b/>
        <sz val="10"/>
        <color theme="1"/>
        <rFont val="Arial"/>
        <family val="2"/>
      </rPr>
      <t>nur</t>
    </r>
    <r>
      <rPr>
        <sz val="10"/>
        <color theme="1"/>
        <rFont val="Arial"/>
        <family val="2"/>
      </rPr>
      <t xml:space="preserve"> bei einem einzigen – dem unten namentlich genannten – Verein / Verband pauschale Reiseaufwandsentschädigungen erhalten </t>
    </r>
    <r>
      <rPr>
        <b/>
        <sz val="10"/>
        <color theme="1"/>
        <rFont val="Arial"/>
        <family val="2"/>
      </rPr>
      <t>und nicht auch bei anderen</t>
    </r>
    <r>
      <rPr>
        <sz val="10"/>
        <color theme="1"/>
        <rFont val="Arial"/>
        <family val="2"/>
      </rPr>
      <t xml:space="preserve"> Vereinen / Verbänden. </t>
    </r>
  </si>
  <si>
    <t>Verbandsstempel u. Unterschrift Vereins-/Verbands- Verantwortliche/r</t>
  </si>
  <si>
    <t>Pauschale Reiseaufwandsentschädigung (PRAE) - Stand: 12/2022</t>
  </si>
  <si>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</si>
  <si>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t>Ausl. S.V..#</t>
  </si>
  <si>
    <t>S.V.#</t>
  </si>
  <si>
    <t>BIC</t>
  </si>
  <si>
    <t>Organisationen</t>
  </si>
  <si>
    <t>USV Indigo Graz</t>
  </si>
  <si>
    <t>Dieser Beleg wird bei keinem anderen Fördergeber zur Abrechnung vorgelegt und die Kosten werden nicht durch Dritte übernommen</t>
  </si>
  <si>
    <t>Richtigkeitsvermerk:</t>
  </si>
  <si>
    <t>Name</t>
  </si>
  <si>
    <t>Telefon</t>
  </si>
  <si>
    <t>Email</t>
  </si>
  <si>
    <t>Organisationsverantwortlicher</t>
  </si>
  <si>
    <t>Datenschutzbeauftragter</t>
  </si>
  <si>
    <t>BALAZ, Attila</t>
  </si>
  <si>
    <t>OV</t>
  </si>
  <si>
    <t>0664-3855981</t>
  </si>
  <si>
    <t>DA</t>
  </si>
  <si>
    <t>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t>
  </si>
  <si>
    <t>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</si>
  <si>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t>
  </si>
  <si>
    <t>Sie haben das Recht auf Beschwerde bei der Aufsichtsbehörde. (Art. 13 Abs. 2 lit. d DSGVO). Die zuständige Aufsichtsbehörde ist die Datenschutzbehörde, 1082 Wien, Wickenburggasse 8.</t>
  </si>
  <si>
    <t xml:space="preserve">Zum Schutz Ihrer personenbezogenen Daten bei uns haben wir entsprechend der Bestimmungen des Art 32 DSGVO geeignete technische und organisatorische Maßnahmen getroffen.
</t>
  </si>
  <si>
    <t>Es besteht keine Absicht, die Daten von Ihnen für automatisierte Entscheidungsfindung einschließlich Profiling (Datenanalyse zu Verhalten, Gewohnheiten, Präferenzen…) zu verarbeiten (Art 13. Abs 2 lit f DSGVO).</t>
  </si>
  <si>
    <t>Jugendtraining</t>
  </si>
  <si>
    <t>ADAMSSON Adam</t>
  </si>
  <si>
    <t>ADAM1234</t>
  </si>
  <si>
    <t>BENGTSSON Bengt</t>
  </si>
  <si>
    <t>Adamsson Weg 1, 1234 Adamstaden</t>
  </si>
  <si>
    <t>Bengtssons Weg 1, 1234 Bengstfors</t>
  </si>
  <si>
    <t>CARLSSON Carl</t>
  </si>
  <si>
    <t>DAVIDSSON David</t>
  </si>
  <si>
    <t>ERIKSSON Erik</t>
  </si>
  <si>
    <t>Davidssons Weg 1, 1234 Davidberg</t>
  </si>
  <si>
    <t>Erikssons Weg 1. 1234 Eriksund</t>
  </si>
  <si>
    <t>Atte.at</t>
  </si>
  <si>
    <t>prae@attesports.at</t>
  </si>
  <si>
    <t>BENG1234</t>
  </si>
  <si>
    <t>CARL1234</t>
  </si>
  <si>
    <t>DAVI1234</t>
  </si>
  <si>
    <t>ERIK1234</t>
  </si>
  <si>
    <t>Wettkampf</t>
  </si>
  <si>
    <t>Carlssons Weg 1, 1234 Carlshamn</t>
  </si>
  <si>
    <r>
      <rPr>
        <i/>
        <sz val="11"/>
        <color theme="1"/>
        <rFont val="Calibri"/>
        <family val="2"/>
        <scheme val="minor"/>
      </rPr>
      <t>Attesports-PRAE-2023</t>
    </r>
    <r>
      <rPr>
        <sz val="11"/>
        <color theme="1"/>
        <rFont val="Calibri"/>
        <family val="2"/>
        <scheme val="minor"/>
      </rPr>
      <t xml:space="preserve"> darf kostenlos für die eigene Organisation verwendet werden. Aus eigener Erfahrung wissen wir, dass es auf Dauer eine große Zeitersparnis ist, diese Vorlage für die PRAE-Abrechnungen zu verwenden. Wer diesen Nutzen mit einem Nutzungsbeitrag honorieren mag, darf sich gerne beim Autor melden oder als Anerkennung </t>
    </r>
    <r>
      <rPr>
        <b/>
        <sz val="11"/>
        <color theme="1"/>
        <rFont val="Calibri"/>
        <family val="2"/>
        <scheme val="minor"/>
      </rPr>
      <t>@attesports auf Instagram</t>
    </r>
    <r>
      <rPr>
        <sz val="11"/>
        <color theme="1"/>
        <rFont val="Calibri"/>
        <family val="2"/>
        <scheme val="minor"/>
      </rPr>
      <t xml:space="preserve"> folgen. Ein Support wird nicht angeboten. Ein Weiterverkauf, auch nicht nach eigenen Weiterentwicklungen, ist nicht gestattet. Wir übernehmen keine Gewähr für Aktualität, Richtigkeit und Vollständigkeit dieser Datei.</t>
    </r>
    <r>
      <rPr>
        <b/>
        <sz val="11"/>
        <color theme="1"/>
        <rFont val="Calibri"/>
        <family val="2"/>
        <scheme val="minor"/>
      </rPr>
      <t xml:space="preserve"> Folgen Sie @attesports auf Instagram für Informationen über UpDates! </t>
    </r>
    <r>
      <rPr>
        <sz val="11"/>
        <color theme="1"/>
        <rFont val="Calibri"/>
        <family val="2"/>
        <scheme val="minor"/>
      </rPr>
      <t xml:space="preserve">Author: Attila Balaz, prae@attesports.at | Aktuelle Version auf:  </t>
    </r>
    <r>
      <rPr>
        <b/>
        <sz val="11"/>
        <color theme="1"/>
        <rFont val="Calibri"/>
        <family val="2"/>
        <scheme val="minor"/>
      </rPr>
      <t>https://atte.at/Vorlagen-fuer-Vereine</t>
    </r>
    <r>
      <rPr>
        <sz val="11"/>
        <color theme="1"/>
        <rFont val="Calibri"/>
        <family val="2"/>
        <scheme val="minor"/>
      </rPr>
      <t xml:space="preserve">
</t>
    </r>
  </si>
  <si>
    <t>AtteSports 2023 PRAE | Version: 31.01.2023
www.tischtennis.at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</si>
</sst>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quot;Euro&quot;"/>
    <numFmt numFmtId="165" formatCode="#,##0.00\ [$€-1]"/>
    <numFmt numFmtId="166" formatCode="mmm/yyyy"/>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i/>
      <sz val="12"/>
      <name val="Arial"/>
      <family val="2"/>
    </font>
    <font>
      <sz val="12"/>
      <name val="Arial"/>
      <family val="2"/>
    </font>
    <font>
      <sz val="10"/>
      <name val="Arial"/>
      <family val="2"/>
    </font>
    <font>
      <sz val="11"/>
      <name val="Arial"/>
      <family val="2"/>
    </font>
    <font>
      <b/>
      <sz val="11"/>
      <name val="Arial"/>
      <family val="2"/>
    </font>
    <font>
      <sz val="9"/>
      <name val="Arial"/>
      <family val="2"/>
    </font>
    <font>
      <i/>
      <sz val="11"/>
      <name val="Arial"/>
      <family val="2"/>
    </font>
    <font>
      <b/>
      <sz val="12"/>
      <name val="Arial"/>
      <family val="2"/>
    </font>
    <font>
      <sz val="10"/>
      <name val="Calibri"/>
      <family val="2"/>
      <scheme val="minor"/>
    </font>
    <font>
      <sz val="14"/>
      <name val="Calibri"/>
      <family val="2"/>
      <scheme val="minor"/>
    </font>
    <font>
      <b/>
      <sz val="10"/>
      <name val="Calibri"/>
      <family val="2"/>
      <scheme val="minor"/>
    </font>
    <font>
      <i/>
      <sz val="14"/>
      <color rgb="FFFF0000"/>
      <name val="Arial"/>
      <family val="2"/>
    </font>
    <font>
      <i/>
      <sz val="20"/>
      <color rgb="FFFF0000"/>
      <name val="Brush Script Std"/>
      <family val="4"/>
    </font>
    <font>
      <b/>
      <sz val="11"/>
      <color theme="1"/>
      <name val="Calibri"/>
      <family val="2"/>
      <scheme val="minor"/>
    </font>
    <font>
      <sz val="10"/>
      <color theme="1"/>
      <name val="Arial"/>
      <family val="2"/>
    </font>
    <font>
      <b/>
      <sz val="10"/>
      <color theme="1"/>
      <name val="Arial"/>
      <family val="2"/>
    </font>
    <font>
      <b/>
      <i/>
      <sz val="14"/>
      <color theme="1"/>
      <name val="Arial"/>
      <family val="2"/>
    </font>
    <font>
      <b/>
      <sz val="12"/>
      <color theme="1"/>
      <name val="Arial"/>
      <family val="2"/>
    </font>
    <font>
      <i/>
      <sz val="12"/>
      <color theme="1"/>
      <name val="Arial"/>
      <family val="2"/>
    </font>
    <font>
      <b/>
      <sz val="10"/>
      <color indexed="8"/>
      <name val="Arial"/>
      <family val="2"/>
    </font>
    <font>
      <sz val="9"/>
      <color theme="1"/>
      <name val="Arial"/>
      <family val="2"/>
    </font>
    <font>
      <sz val="14"/>
      <color indexed="8"/>
      <name val="Wingdings"/>
      <charset val="2"/>
    </font>
    <font>
      <sz val="9"/>
      <color indexed="8"/>
      <name val="Arial"/>
      <family val="2"/>
    </font>
    <font>
      <sz val="9"/>
      <color rgb="FFFF0000"/>
      <name val="Arial"/>
      <family val="2"/>
    </font>
    <font>
      <sz val="8"/>
      <color indexed="8"/>
      <name val="Arial"/>
      <family val="2"/>
    </font>
    <font>
      <sz val="8"/>
      <color theme="1"/>
      <name val="Arial"/>
      <family val="2"/>
    </font>
    <font>
      <i/>
      <sz val="14"/>
      <color theme="1"/>
      <name val="Arial"/>
      <family val="2"/>
    </font>
    <font>
      <sz val="14"/>
      <color theme="1"/>
      <name val="Arial"/>
      <family val="2"/>
    </font>
    <font>
      <b/>
      <sz val="14"/>
      <color indexed="8"/>
      <name val="Arial"/>
      <family val="2"/>
    </font>
    <font>
      <sz val="14"/>
      <color indexed="8"/>
      <name val="Arial"/>
      <family val="2"/>
    </font>
    <font>
      <b/>
      <sz val="11"/>
      <color theme="1"/>
      <name val="Arial"/>
      <family val="2"/>
    </font>
    <font>
      <sz val="11"/>
      <color theme="1"/>
      <name val="Arial"/>
      <family val="2"/>
    </font>
    <font>
      <sz val="11"/>
      <color indexed="8"/>
      <name val="Arial"/>
      <family val="2"/>
    </font>
    <font>
      <i/>
      <sz val="14"/>
      <color theme="1"/>
      <name val="Calibri"/>
      <family val="2"/>
      <scheme val="minor"/>
    </font>
    <font>
      <sz val="12"/>
      <color theme="1"/>
      <name val="Arial"/>
      <family val="2"/>
    </font>
    <font>
      <sz val="7"/>
      <color theme="1"/>
      <name val="Arial"/>
      <family val="2"/>
    </font>
    <font>
      <sz val="7"/>
      <name val="Arial"/>
      <family val="2"/>
    </font>
    <font>
      <b/>
      <sz val="7"/>
      <name val="Arial"/>
      <family val="2"/>
    </font>
    <font>
      <b/>
      <sz val="11"/>
      <color rgb="FFFF0000"/>
      <name val="Calibri"/>
      <family val="2"/>
      <scheme val="minor"/>
    </font>
    <font>
      <b/>
      <sz val="11"/>
      <color rgb="FFFF0000"/>
      <name val="ARIAL"/>
      <family val="2"/>
    </font>
    <font>
      <b/>
      <sz val="8"/>
      <color rgb="FFFF0000"/>
      <name val="ARIAL"/>
      <family val="2"/>
    </font>
    <font>
      <sz val="10"/>
      <color theme="1"/>
      <name val="Calibri"/>
      <family val="2"/>
      <scheme val="minor"/>
    </font>
    <font>
      <b/>
      <i/>
      <sz val="13"/>
      <name val="Arial"/>
      <family val="2"/>
    </font>
    <font>
      <sz val="8.5"/>
      <name val="Arial"/>
      <family val="2"/>
    </font>
    <font>
      <b/>
      <sz val="8.5"/>
      <name val="Arial"/>
      <family val="2"/>
    </font>
    <font>
      <sz val="16"/>
      <name val="Arial"/>
      <family val="2"/>
    </font>
    <font>
      <i/>
      <sz val="16"/>
      <name val="Arial"/>
      <family val="2"/>
    </font>
    <font>
      <sz val="12"/>
      <color theme="0"/>
      <name val="Arial"/>
      <family val="2"/>
    </font>
    <font>
      <i/>
      <sz val="10"/>
      <name val="Arial"/>
      <family val="2"/>
    </font>
    <font>
      <i/>
      <sz val="10"/>
      <color theme="1"/>
      <name val="Calibri"/>
      <family val="2"/>
      <scheme val="minor"/>
    </font>
    <font>
      <sz val="8"/>
      <color rgb="FF000000"/>
      <name val="Segoe UI"/>
      <family val="2"/>
    </font>
    <font>
      <sz val="11"/>
      <color theme="0"/>
      <name val="Calibri"/>
      <family val="2"/>
      <scheme val="minor"/>
    </font>
    <font>
      <sz val="8"/>
      <name val="Calibri"/>
      <family val="2"/>
      <scheme val="minor"/>
    </font>
    <font>
      <i/>
      <sz val="14"/>
      <name val="Arial"/>
      <family val="2"/>
    </font>
    <font>
      <sz val="10"/>
      <color theme="0"/>
      <name val="Calibri"/>
      <family val="2"/>
      <scheme val="minor"/>
    </font>
    <font>
      <b/>
      <sz val="10"/>
      <color theme="0"/>
      <name val="Calibri"/>
      <family val="2"/>
      <scheme val="minor"/>
    </font>
    <font>
      <sz val="14"/>
      <color theme="0"/>
      <name val="Calibri"/>
      <family val="2"/>
      <scheme val="minor"/>
    </font>
    <font>
      <sz val="11"/>
      <name val="Calibri"/>
      <family val="2"/>
      <scheme val="minor"/>
    </font>
    <font>
      <b/>
      <sz val="11"/>
      <name val="Calibri"/>
      <family val="2"/>
      <scheme val="minor"/>
    </font>
    <font>
      <b/>
      <i/>
      <sz val="14"/>
      <name val="Arial"/>
      <family val="2"/>
    </font>
    <font>
      <i/>
      <sz val="11"/>
      <color theme="1"/>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3">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ck">
        <color theme="0"/>
      </right>
      <top/>
      <bottom/>
      <diagonal/>
    </border>
    <border>
      <left/>
      <right style="thin">
        <color theme="0"/>
      </right>
      <top/>
      <bottom style="thin">
        <color theme="0"/>
      </bottom>
      <diagonal/>
    </border>
    <border>
      <left style="thin">
        <color theme="0"/>
      </left>
      <right style="thick">
        <color theme="0"/>
      </right>
      <top/>
      <bottom style="thin">
        <color theme="0"/>
      </bottom>
      <diagonal/>
    </border>
    <border>
      <left style="thin">
        <color theme="0"/>
      </left>
      <right style="thick">
        <color theme="0"/>
      </right>
      <top style="thin">
        <color theme="0"/>
      </top>
      <bottom style="thin">
        <color theme="0"/>
      </bottom>
      <diagonal/>
    </border>
    <border>
      <left/>
      <right style="thick">
        <color theme="0"/>
      </right>
      <top style="thin">
        <color theme="0"/>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right/>
      <top style="medium">
        <color theme="0"/>
      </top>
      <bottom style="medium">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top style="medium">
        <color theme="0"/>
      </top>
      <bottom/>
      <diagonal/>
    </border>
    <border>
      <left style="thin">
        <color theme="0"/>
      </left>
      <right style="thin">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s>
  <cellStyleXfs count="2">
    <xf numFmtId="0" fontId="0" fillId="0" borderId="0"/>
    <xf numFmtId="0" fontId="3" fillId="0" borderId="0"/>
  </cellStyleXfs>
  <cellXfs count="337">
    <xf numFmtId="0" fontId="0" fillId="0" borderId="0" xfId="0"/>
    <xf numFmtId="0" fontId="8" fillId="4" borderId="0"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locked="0"/>
    </xf>
    <xf numFmtId="0" fontId="14" fillId="4" borderId="0" xfId="0" applyFont="1" applyFill="1" applyProtection="1">
      <protection hidden="1"/>
    </xf>
    <xf numFmtId="0" fontId="13" fillId="4" borderId="0" xfId="0" applyFont="1" applyFill="1" applyProtection="1">
      <protection hidden="1"/>
    </xf>
    <xf numFmtId="0" fontId="13" fillId="2" borderId="27" xfId="0" applyNumberFormat="1" applyFont="1" applyFill="1" applyBorder="1" applyProtection="1">
      <protection locked="0"/>
    </xf>
    <xf numFmtId="0" fontId="13" fillId="2" borderId="26" xfId="0" applyNumberFormat="1" applyFont="1" applyFill="1" applyBorder="1" applyProtection="1">
      <protection locked="0"/>
    </xf>
    <xf numFmtId="0" fontId="13" fillId="4" borderId="0" xfId="0" applyFont="1" applyFill="1" applyBorder="1" applyProtection="1">
      <protection hidden="1"/>
    </xf>
    <xf numFmtId="0" fontId="13" fillId="2" borderId="32" xfId="0" applyNumberFormat="1" applyFont="1" applyFill="1" applyBorder="1" applyProtection="1">
      <protection locked="0"/>
    </xf>
    <xf numFmtId="0" fontId="13" fillId="2" borderId="32" xfId="0" applyFont="1" applyFill="1" applyBorder="1" applyProtection="1">
      <protection locked="0"/>
    </xf>
    <xf numFmtId="0" fontId="13" fillId="2" borderId="35" xfId="0" applyFont="1" applyFill="1" applyBorder="1" applyProtection="1">
      <protection locked="0"/>
    </xf>
    <xf numFmtId="0" fontId="13" fillId="2" borderId="36" xfId="0" applyFont="1" applyFill="1" applyBorder="1" applyProtection="1">
      <protection locked="0"/>
    </xf>
    <xf numFmtId="0" fontId="13" fillId="4" borderId="33" xfId="0" applyFont="1" applyFill="1" applyBorder="1" applyProtection="1">
      <protection hidden="1"/>
    </xf>
    <xf numFmtId="0" fontId="13" fillId="2" borderId="36" xfId="0" applyNumberFormat="1" applyFont="1" applyFill="1" applyBorder="1" applyProtection="1">
      <protection locked="0"/>
    </xf>
    <xf numFmtId="0" fontId="13" fillId="2" borderId="34" xfId="0" applyNumberFormat="1" applyFont="1" applyFill="1" applyBorder="1" applyProtection="1">
      <protection locked="0"/>
    </xf>
    <xf numFmtId="0" fontId="14" fillId="4" borderId="33" xfId="0" applyFont="1" applyFill="1" applyBorder="1" applyProtection="1">
      <protection hidden="1"/>
    </xf>
    <xf numFmtId="0" fontId="13" fillId="2" borderId="35" xfId="0" applyNumberFormat="1" applyFont="1" applyFill="1" applyBorder="1" applyProtection="1">
      <protection locked="0"/>
    </xf>
    <xf numFmtId="0" fontId="13" fillId="2" borderId="34" xfId="0" applyFont="1" applyFill="1" applyBorder="1" applyProtection="1">
      <protection locked="0"/>
    </xf>
    <xf numFmtId="0" fontId="15" fillId="2" borderId="36" xfId="0" applyFont="1" applyFill="1" applyBorder="1" applyProtection="1">
      <protection hidden="1"/>
    </xf>
    <xf numFmtId="0" fontId="15" fillId="2" borderId="31" xfId="0" applyFont="1" applyFill="1" applyBorder="1" applyAlignment="1" applyProtection="1">
      <alignment horizontal="center"/>
      <protection hidden="1"/>
    </xf>
    <xf numFmtId="14" fontId="13" fillId="2" borderId="34" xfId="0" applyNumberFormat="1" applyFont="1" applyFill="1" applyBorder="1" applyProtection="1">
      <protection locked="0"/>
    </xf>
    <xf numFmtId="14" fontId="11" fillId="4" borderId="47" xfId="0" applyNumberFormat="1" applyFont="1" applyFill="1" applyBorder="1" applyAlignment="1" applyProtection="1">
      <alignment horizontal="center" vertical="center"/>
      <protection hidden="1"/>
    </xf>
    <xf numFmtId="14" fontId="11" fillId="4" borderId="48" xfId="0" applyNumberFormat="1" applyFont="1" applyFill="1" applyBorder="1" applyAlignment="1" applyProtection="1">
      <alignment horizontal="center" vertical="center"/>
      <protection hidden="1"/>
    </xf>
    <xf numFmtId="14" fontId="11" fillId="4" borderId="51" xfId="0" applyNumberFormat="1" applyFont="1" applyFill="1" applyBorder="1" applyAlignment="1" applyProtection="1">
      <alignment horizontal="center" vertical="center"/>
      <protection hidden="1"/>
    </xf>
    <xf numFmtId="0" fontId="15" fillId="2" borderId="31" xfId="0" applyFont="1" applyFill="1" applyBorder="1" applyAlignment="1" applyProtection="1">
      <protection hidden="1"/>
    </xf>
    <xf numFmtId="0" fontId="15" fillId="2" borderId="37" xfId="0" applyFont="1" applyFill="1" applyBorder="1" applyAlignment="1" applyProtection="1">
      <protection hidden="1"/>
    </xf>
    <xf numFmtId="0" fontId="3" fillId="0" borderId="0" xfId="1" applyProtection="1">
      <protection hidden="1"/>
    </xf>
    <xf numFmtId="0" fontId="6" fillId="0" borderId="0" xfId="0" applyFont="1" applyBorder="1" applyAlignment="1" applyProtection="1">
      <alignment vertical="center"/>
      <protection hidden="1"/>
    </xf>
    <xf numFmtId="0" fontId="12" fillId="0" borderId="0" xfId="0" applyFont="1" applyBorder="1" applyAlignment="1" applyProtection="1">
      <alignment horizontal="right" vertical="center" indent="1"/>
      <protection hidden="1"/>
    </xf>
    <xf numFmtId="0" fontId="6" fillId="0" borderId="12" xfId="0" applyFont="1" applyBorder="1" applyAlignment="1" applyProtection="1">
      <alignment vertical="center"/>
      <protection hidden="1"/>
    </xf>
    <xf numFmtId="0" fontId="6" fillId="0" borderId="13" xfId="0" applyFont="1" applyBorder="1" applyAlignment="1" applyProtection="1">
      <alignment vertical="center"/>
      <protection hidden="1"/>
    </xf>
    <xf numFmtId="0" fontId="8"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21" fillId="0" borderId="12" xfId="1" applyFont="1" applyBorder="1" applyAlignment="1" applyProtection="1">
      <alignment vertical="center" wrapText="1"/>
      <protection hidden="1"/>
    </xf>
    <xf numFmtId="0" fontId="21" fillId="0" borderId="0" xfId="1" applyFont="1" applyProtection="1">
      <protection hidden="1"/>
    </xf>
    <xf numFmtId="0" fontId="20" fillId="0" borderId="0" xfId="1" applyFont="1" applyBorder="1" applyAlignment="1" applyProtection="1">
      <alignment vertical="center"/>
      <protection hidden="1"/>
    </xf>
    <xf numFmtId="0" fontId="22" fillId="0" borderId="1" xfId="1" applyFont="1" applyBorder="1" applyAlignment="1" applyProtection="1">
      <alignment vertical="center"/>
      <protection hidden="1"/>
    </xf>
    <xf numFmtId="0" fontId="19" fillId="0" borderId="38" xfId="1" applyFont="1" applyBorder="1" applyAlignment="1" applyProtection="1">
      <alignment horizontal="left" vertical="center"/>
      <protection hidden="1"/>
    </xf>
    <xf numFmtId="0" fontId="25" fillId="0" borderId="6" xfId="1" applyFont="1" applyBorder="1" applyAlignment="1" applyProtection="1">
      <alignment horizontal="right" vertical="center"/>
      <protection hidden="1"/>
    </xf>
    <xf numFmtId="0" fontId="25" fillId="0" borderId="17" xfId="1" applyFont="1" applyBorder="1" applyAlignment="1" applyProtection="1">
      <alignment horizontal="right" vertical="center"/>
      <protection hidden="1"/>
    </xf>
    <xf numFmtId="0" fontId="25" fillId="0" borderId="8" xfId="1" applyFont="1" applyFill="1" applyBorder="1" applyAlignment="1" applyProtection="1">
      <alignment horizontal="right" vertical="center"/>
      <protection hidden="1"/>
    </xf>
    <xf numFmtId="0" fontId="3" fillId="0" borderId="14" xfId="1" applyBorder="1" applyProtection="1">
      <protection hidden="1"/>
    </xf>
    <xf numFmtId="0" fontId="3" fillId="0" borderId="0" xfId="1" applyBorder="1" applyProtection="1">
      <protection hidden="1"/>
    </xf>
    <xf numFmtId="0" fontId="3" fillId="0" borderId="15" xfId="1" applyBorder="1" applyProtection="1">
      <protection hidden="1"/>
    </xf>
    <xf numFmtId="0" fontId="25" fillId="0" borderId="14" xfId="1" applyFont="1" applyBorder="1" applyAlignment="1" applyProtection="1">
      <alignment horizontal="left" vertical="center"/>
      <protection hidden="1"/>
    </xf>
    <xf numFmtId="0" fontId="36" fillId="0" borderId="14" xfId="1" applyFont="1" applyBorder="1" applyAlignment="1" applyProtection="1">
      <alignment horizontal="left" vertical="center"/>
      <protection hidden="1"/>
    </xf>
    <xf numFmtId="0" fontId="36" fillId="0" borderId="14" xfId="1" applyFont="1" applyBorder="1" applyAlignment="1" applyProtection="1">
      <alignment vertical="center"/>
      <protection hidden="1"/>
    </xf>
    <xf numFmtId="0" fontId="3" fillId="0" borderId="0" xfId="1" applyBorder="1" applyAlignment="1" applyProtection="1">
      <protection hidden="1"/>
    </xf>
    <xf numFmtId="0" fontId="3" fillId="0" borderId="15" xfId="1" applyBorder="1" applyAlignment="1" applyProtection="1">
      <protection hidden="1"/>
    </xf>
    <xf numFmtId="0" fontId="25" fillId="0" borderId="16" xfId="1" applyFont="1" applyBorder="1" applyAlignment="1" applyProtection="1">
      <alignment horizontal="left" vertical="center"/>
      <protection hidden="1"/>
    </xf>
    <xf numFmtId="0" fontId="23" fillId="0" borderId="0" xfId="1" applyFont="1" applyBorder="1" applyAlignment="1" applyProtection="1">
      <alignment vertical="center"/>
      <protection hidden="1"/>
    </xf>
    <xf numFmtId="0" fontId="30" fillId="0" borderId="0" xfId="1" applyFont="1" applyProtection="1">
      <protection hidden="1"/>
    </xf>
    <xf numFmtId="0" fontId="3" fillId="0" borderId="24" xfId="1" applyBorder="1" applyProtection="1">
      <protection hidden="1"/>
    </xf>
    <xf numFmtId="0" fontId="3" fillId="0" borderId="24" xfId="1" applyBorder="1" applyAlignment="1" applyProtection="1">
      <protection hidden="1"/>
    </xf>
    <xf numFmtId="0" fontId="3" fillId="5" borderId="14" xfId="1" applyFill="1" applyBorder="1" applyProtection="1">
      <protection hidden="1"/>
    </xf>
    <xf numFmtId="0" fontId="3" fillId="5" borderId="0" xfId="1" applyFill="1" applyBorder="1" applyProtection="1">
      <protection hidden="1"/>
    </xf>
    <xf numFmtId="0" fontId="3" fillId="5" borderId="15" xfId="1" applyFill="1" applyBorder="1" applyProtection="1">
      <protection hidden="1"/>
    </xf>
    <xf numFmtId="0" fontId="7" fillId="0" borderId="0" xfId="1" applyFont="1" applyAlignment="1" applyProtection="1">
      <alignment horizontal="right" vertical="center"/>
      <protection hidden="1"/>
    </xf>
    <xf numFmtId="0" fontId="43" fillId="0" borderId="0" xfId="1" applyFont="1" applyProtection="1">
      <protection hidden="1"/>
    </xf>
    <xf numFmtId="0" fontId="3" fillId="0" borderId="0" xfId="1" applyBorder="1" applyAlignment="1" applyProtection="1">
      <alignment vertical="center"/>
      <protection hidden="1"/>
    </xf>
    <xf numFmtId="0" fontId="45" fillId="0" borderId="0" xfId="1" applyFont="1" applyBorder="1" applyProtection="1">
      <protection hidden="1"/>
    </xf>
    <xf numFmtId="0" fontId="18" fillId="0" borderId="0" xfId="1" applyFont="1" applyBorder="1" applyAlignment="1" applyProtection="1">
      <alignment horizontal="left"/>
      <protection hidden="1"/>
    </xf>
    <xf numFmtId="0" fontId="3" fillId="0" borderId="0" xfId="1" applyBorder="1" applyAlignment="1" applyProtection="1">
      <alignment horizontal="left"/>
      <protection hidden="1"/>
    </xf>
    <xf numFmtId="0" fontId="3" fillId="0" borderId="0" xfId="1" applyBorder="1" applyAlignment="1" applyProtection="1">
      <alignment horizontal="left" wrapText="1"/>
      <protection hidden="1"/>
    </xf>
    <xf numFmtId="0" fontId="23" fillId="0" borderId="6" xfId="1" applyFont="1" applyBorder="1" applyAlignment="1" applyProtection="1">
      <alignment horizontal="center" vertical="center"/>
      <protection hidden="1"/>
    </xf>
    <xf numFmtId="0" fontId="23" fillId="0" borderId="17" xfId="1" applyFont="1" applyBorder="1" applyAlignment="1" applyProtection="1">
      <alignment horizontal="center" vertical="center"/>
      <protection hidden="1"/>
    </xf>
    <xf numFmtId="0" fontId="23" fillId="0" borderId="7" xfId="1" applyFont="1" applyBorder="1" applyAlignment="1" applyProtection="1">
      <alignment horizontal="center" vertical="center"/>
      <protection hidden="1"/>
    </xf>
    <xf numFmtId="0" fontId="39" fillId="0" borderId="0" xfId="1" applyFont="1" applyFill="1" applyBorder="1" applyAlignment="1" applyProtection="1">
      <alignment vertical="center"/>
      <protection hidden="1"/>
    </xf>
    <xf numFmtId="0" fontId="27" fillId="5" borderId="21" xfId="1" applyFont="1" applyFill="1" applyBorder="1" applyAlignment="1" applyProtection="1">
      <alignment horizontal="left" vertical="center"/>
      <protection locked="0"/>
    </xf>
    <xf numFmtId="0" fontId="52" fillId="0" borderId="0" xfId="0" applyFont="1" applyBorder="1" applyAlignment="1" applyProtection="1">
      <alignment vertical="center"/>
      <protection hidden="1"/>
    </xf>
    <xf numFmtId="0" fontId="27" fillId="5" borderId="14" xfId="1" applyFont="1" applyFill="1" applyBorder="1" applyAlignment="1" applyProtection="1">
      <alignment horizontal="left" vertical="center"/>
      <protection locked="0"/>
    </xf>
    <xf numFmtId="164" fontId="6" fillId="0" borderId="0" xfId="0" applyNumberFormat="1" applyFont="1" applyBorder="1" applyAlignment="1" applyProtection="1">
      <alignment vertical="center"/>
      <protection hidden="1"/>
    </xf>
    <xf numFmtId="0" fontId="15" fillId="2" borderId="31" xfId="0" applyFont="1" applyFill="1" applyBorder="1" applyAlignment="1" applyProtection="1">
      <alignment horizontal="left" indent="1"/>
      <protection hidden="1"/>
    </xf>
    <xf numFmtId="0" fontId="13" fillId="2" borderId="34" xfId="0" applyNumberFormat="1" applyFont="1" applyFill="1" applyBorder="1" applyAlignment="1" applyProtection="1">
      <alignment horizontal="left" indent="1"/>
      <protection locked="0"/>
    </xf>
    <xf numFmtId="0" fontId="13" fillId="2" borderId="32" xfId="0" applyNumberFormat="1" applyFont="1" applyFill="1" applyBorder="1" applyAlignment="1" applyProtection="1">
      <alignment horizontal="left" indent="1"/>
      <protection locked="0"/>
    </xf>
    <xf numFmtId="0" fontId="13" fillId="2" borderId="32" xfId="0" applyFont="1" applyFill="1" applyBorder="1" applyAlignment="1" applyProtection="1">
      <alignment horizontal="left" indent="1"/>
      <protection locked="0"/>
    </xf>
    <xf numFmtId="0" fontId="3" fillId="4" borderId="0" xfId="1" applyFill="1" applyProtection="1">
      <protection hidden="1"/>
    </xf>
    <xf numFmtId="0" fontId="14" fillId="4" borderId="0" xfId="0" applyFont="1" applyFill="1" applyBorder="1" applyProtection="1">
      <protection hidden="1"/>
    </xf>
    <xf numFmtId="0" fontId="13" fillId="2" borderId="31" xfId="0" applyNumberFormat="1" applyFont="1" applyFill="1" applyBorder="1" applyProtection="1">
      <protection locked="0"/>
    </xf>
    <xf numFmtId="0" fontId="15" fillId="2" borderId="36" xfId="0" applyFont="1" applyFill="1" applyBorder="1" applyAlignment="1" applyProtection="1">
      <alignment horizontal="left" indent="1"/>
      <protection hidden="1"/>
    </xf>
    <xf numFmtId="0" fontId="56" fillId="4" borderId="0" xfId="1" applyFont="1" applyFill="1" applyProtection="1">
      <protection hidden="1"/>
    </xf>
    <xf numFmtId="0" fontId="56" fillId="0" borderId="0" xfId="1" applyFont="1" applyProtection="1">
      <protection hidden="1"/>
    </xf>
    <xf numFmtId="0" fontId="56" fillId="0" borderId="0" xfId="1" applyFont="1" applyBorder="1" applyAlignment="1" applyProtection="1">
      <alignment vertical="center"/>
      <protection hidden="1"/>
    </xf>
    <xf numFmtId="0" fontId="56" fillId="0" borderId="0" xfId="1" applyFont="1" applyBorder="1" applyProtection="1">
      <protection hidden="1"/>
    </xf>
    <xf numFmtId="0" fontId="56" fillId="0" borderId="0" xfId="1" applyFont="1" applyBorder="1" applyAlignment="1" applyProtection="1">
      <protection hidden="1"/>
    </xf>
    <xf numFmtId="0" fontId="54" fillId="5" borderId="6" xfId="0" applyFont="1" applyFill="1" applyBorder="1" applyAlignment="1" applyProtection="1">
      <alignment wrapText="1" readingOrder="1"/>
      <protection locked="0"/>
    </xf>
    <xf numFmtId="0" fontId="32" fillId="0" borderId="0" xfId="1" applyFont="1" applyFill="1" applyBorder="1" applyAlignment="1" applyProtection="1">
      <alignment vertical="center"/>
      <protection hidden="1"/>
    </xf>
    <xf numFmtId="0" fontId="57" fillId="0" borderId="0" xfId="0" applyFont="1" applyFill="1" applyBorder="1" applyAlignment="1" applyProtection="1">
      <alignment vertical="top" wrapText="1" readingOrder="1"/>
      <protection locked="0"/>
    </xf>
    <xf numFmtId="0" fontId="3" fillId="0" borderId="12" xfId="1" applyFill="1" applyBorder="1" applyProtection="1">
      <protection hidden="1"/>
    </xf>
    <xf numFmtId="0" fontId="3" fillId="0" borderId="13" xfId="1" applyFill="1" applyBorder="1" applyProtection="1">
      <protection hidden="1"/>
    </xf>
    <xf numFmtId="0" fontId="57" fillId="0" borderId="15" xfId="0" applyFont="1" applyFill="1" applyBorder="1" applyAlignment="1" applyProtection="1">
      <alignment vertical="top" wrapText="1" readingOrder="1"/>
      <protection locked="0"/>
    </xf>
    <xf numFmtId="0" fontId="3" fillId="0" borderId="0" xfId="1" applyFill="1" applyBorder="1" applyAlignment="1" applyProtection="1">
      <alignment horizontal="left" indent="1"/>
      <protection hidden="1"/>
    </xf>
    <xf numFmtId="0" fontId="13" fillId="2" borderId="67" xfId="0" applyNumberFormat="1" applyFont="1" applyFill="1" applyBorder="1" applyAlignment="1" applyProtection="1">
      <alignment horizontal="center"/>
      <protection locked="0"/>
    </xf>
    <xf numFmtId="0" fontId="13" fillId="2" borderId="31" xfId="0" applyFont="1" applyFill="1" applyBorder="1" applyProtection="1">
      <protection locked="0"/>
    </xf>
    <xf numFmtId="0" fontId="13" fillId="4" borderId="74" xfId="0" applyFont="1" applyFill="1" applyBorder="1" applyAlignment="1" applyProtection="1">
      <protection hidden="1"/>
    </xf>
    <xf numFmtId="0" fontId="13" fillId="4" borderId="69" xfId="0" applyFont="1" applyFill="1" applyBorder="1" applyAlignment="1" applyProtection="1">
      <protection hidden="1"/>
    </xf>
    <xf numFmtId="0" fontId="13" fillId="4" borderId="79" xfId="0" applyFont="1" applyFill="1" applyBorder="1" applyAlignment="1" applyProtection="1">
      <protection hidden="1"/>
    </xf>
    <xf numFmtId="0" fontId="13" fillId="4" borderId="71" xfId="0" applyFont="1" applyFill="1" applyBorder="1" applyAlignment="1" applyProtection="1">
      <protection hidden="1"/>
    </xf>
    <xf numFmtId="0" fontId="15" fillId="4" borderId="26" xfId="0" applyFont="1" applyFill="1" applyBorder="1" applyAlignment="1" applyProtection="1">
      <protection hidden="1"/>
    </xf>
    <xf numFmtId="0" fontId="13" fillId="4" borderId="26" xfId="0" applyFont="1" applyFill="1" applyBorder="1" applyAlignment="1" applyProtection="1">
      <protection hidden="1"/>
    </xf>
    <xf numFmtId="0" fontId="15" fillId="4" borderId="32" xfId="0" applyFont="1" applyFill="1" applyBorder="1" applyAlignment="1" applyProtection="1">
      <protection hidden="1"/>
    </xf>
    <xf numFmtId="0" fontId="13" fillId="4" borderId="32" xfId="0" applyFont="1" applyFill="1" applyBorder="1" applyAlignment="1" applyProtection="1">
      <protection hidden="1"/>
    </xf>
    <xf numFmtId="0" fontId="15" fillId="2" borderId="27" xfId="0" applyFont="1" applyFill="1" applyBorder="1" applyProtection="1">
      <protection hidden="1"/>
    </xf>
    <xf numFmtId="0" fontId="15" fillId="2" borderId="82" xfId="0" applyFont="1" applyFill="1" applyBorder="1" applyAlignment="1" applyProtection="1">
      <protection hidden="1"/>
    </xf>
    <xf numFmtId="0" fontId="59" fillId="4" borderId="0" xfId="0" applyFont="1" applyFill="1" applyBorder="1" applyAlignment="1">
      <alignment horizontal="center"/>
    </xf>
    <xf numFmtId="14" fontId="59" fillId="4" borderId="0" xfId="0" applyNumberFormat="1" applyFont="1" applyFill="1" applyBorder="1" applyAlignment="1">
      <alignment vertical="center"/>
    </xf>
    <xf numFmtId="0" fontId="59" fillId="4" borderId="0" xfId="0" applyFont="1" applyFill="1" applyBorder="1" applyAlignment="1">
      <alignment vertical="center"/>
    </xf>
    <xf numFmtId="0" fontId="59" fillId="4" borderId="0" xfId="0" applyFont="1" applyFill="1" applyBorder="1"/>
    <xf numFmtId="0" fontId="60" fillId="4" borderId="0" xfId="0" applyFont="1" applyFill="1" applyBorder="1"/>
    <xf numFmtId="14" fontId="59" fillId="4" borderId="0" xfId="0" applyNumberFormat="1" applyFont="1" applyFill="1" applyBorder="1"/>
    <xf numFmtId="0" fontId="59" fillId="4" borderId="0" xfId="0" applyNumberFormat="1" applyFont="1" applyFill="1" applyBorder="1"/>
    <xf numFmtId="0" fontId="61" fillId="4" borderId="0" xfId="0" applyFont="1" applyFill="1" applyProtection="1">
      <protection hidden="1"/>
    </xf>
    <xf numFmtId="0" fontId="59" fillId="4" borderId="0" xfId="0" applyFont="1" applyFill="1" applyProtection="1">
      <protection hidden="1"/>
    </xf>
    <xf numFmtId="0" fontId="15" fillId="2" borderId="36" xfId="0" applyFont="1" applyFill="1" applyBorder="1" applyProtection="1">
      <protection locked="0"/>
    </xf>
    <xf numFmtId="0" fontId="13" fillId="2" borderId="26" xfId="0" applyFont="1" applyFill="1" applyBorder="1" applyProtection="1">
      <protection locked="0"/>
    </xf>
    <xf numFmtId="0" fontId="13" fillId="2" borderId="76" xfId="0" applyFont="1" applyFill="1" applyBorder="1" applyAlignment="1" applyProtection="1">
      <protection locked="0"/>
    </xf>
    <xf numFmtId="0" fontId="13" fillId="2" borderId="80" xfId="0" applyFont="1" applyFill="1" applyBorder="1" applyProtection="1">
      <protection locked="0"/>
    </xf>
    <xf numFmtId="0" fontId="13" fillId="2" borderId="78" xfId="0" applyFont="1" applyFill="1" applyBorder="1" applyAlignment="1" applyProtection="1">
      <protection locked="0"/>
    </xf>
    <xf numFmtId="0" fontId="62" fillId="0" borderId="0" xfId="1" applyFont="1" applyProtection="1">
      <protection hidden="1"/>
    </xf>
    <xf numFmtId="0" fontId="52" fillId="0" borderId="0" xfId="0" applyFont="1" applyBorder="1" applyAlignment="1" applyProtection="1">
      <alignment vertical="center"/>
      <protection locked="0" hidden="1"/>
    </xf>
    <xf numFmtId="0" fontId="52" fillId="0" borderId="0" xfId="1" applyFont="1" applyFill="1" applyBorder="1" applyAlignment="1" applyProtection="1">
      <alignment vertical="center"/>
      <protection locked="0" hidden="1"/>
    </xf>
    <xf numFmtId="0" fontId="64" fillId="0" borderId="0" xfId="1" applyFont="1" applyProtection="1">
      <protection hidden="1"/>
    </xf>
    <xf numFmtId="0" fontId="46" fillId="0" borderId="0" xfId="1" applyFont="1" applyBorder="1" applyAlignment="1" applyProtection="1">
      <alignment horizontal="left" vertical="top" wrapText="1"/>
      <protection hidden="1"/>
    </xf>
    <xf numFmtId="0" fontId="46" fillId="0" borderId="0" xfId="0" applyFont="1" applyAlignment="1">
      <alignment horizontal="left" vertical="top" wrapText="1"/>
    </xf>
    <xf numFmtId="0" fontId="8" fillId="3" borderId="30" xfId="0" applyFont="1" applyFill="1" applyBorder="1" applyAlignment="1" applyProtection="1">
      <alignment horizontal="left" vertical="center" indent="1"/>
      <protection locked="0"/>
    </xf>
    <xf numFmtId="0" fontId="8" fillId="3" borderId="32" xfId="0" applyFont="1" applyFill="1" applyBorder="1" applyAlignment="1" applyProtection="1">
      <alignment horizontal="left" vertical="center" indent="1"/>
      <protection locked="0"/>
    </xf>
    <xf numFmtId="0" fontId="19" fillId="0" borderId="19" xfId="1" applyFont="1" applyBorder="1" applyAlignment="1" applyProtection="1">
      <alignment horizontal="left" vertical="center"/>
      <protection hidden="1"/>
    </xf>
    <xf numFmtId="0" fontId="19" fillId="0" borderId="3" xfId="1" applyFont="1" applyBorder="1" applyAlignment="1" applyProtection="1">
      <alignment horizontal="left" vertical="center"/>
      <protection hidden="1"/>
    </xf>
    <xf numFmtId="0" fontId="19" fillId="0" borderId="4" xfId="1" applyFont="1" applyBorder="1" applyAlignment="1" applyProtection="1">
      <alignment horizontal="left" vertical="center"/>
      <protection hidden="1"/>
    </xf>
    <xf numFmtId="0" fontId="31" fillId="0" borderId="6" xfId="1" applyNumberFormat="1" applyFont="1" applyBorder="1" applyAlignment="1" applyProtection="1">
      <alignment horizontal="left" vertical="center" indent="1"/>
      <protection hidden="1"/>
    </xf>
    <xf numFmtId="0" fontId="31" fillId="0" borderId="17" xfId="1" applyNumberFormat="1" applyFont="1" applyBorder="1" applyAlignment="1" applyProtection="1">
      <alignment horizontal="left" vertical="center" indent="1"/>
      <protection hidden="1"/>
    </xf>
    <xf numFmtId="0" fontId="31" fillId="0" borderId="7" xfId="1" applyNumberFormat="1" applyFont="1" applyBorder="1" applyAlignment="1" applyProtection="1">
      <alignment horizontal="left" vertical="center" indent="1"/>
      <protection hidden="1"/>
    </xf>
    <xf numFmtId="0" fontId="19" fillId="0" borderId="6" xfId="1" applyFont="1" applyBorder="1" applyAlignment="1" applyProtection="1">
      <alignment horizontal="center" vertical="center"/>
      <protection hidden="1"/>
    </xf>
    <xf numFmtId="0" fontId="19" fillId="0" borderId="17" xfId="1" applyFont="1" applyBorder="1" applyAlignment="1" applyProtection="1">
      <alignment horizontal="center" vertical="center"/>
      <protection hidden="1"/>
    </xf>
    <xf numFmtId="0" fontId="19" fillId="0" borderId="7" xfId="1"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9" fillId="0" borderId="29" xfId="0" applyFont="1" applyBorder="1" applyAlignment="1" applyProtection="1">
      <alignment horizontal="center" vertical="center"/>
      <protection hidden="1"/>
    </xf>
    <xf numFmtId="0" fontId="9" fillId="0" borderId="64" xfId="0" applyFont="1" applyBorder="1" applyAlignment="1" applyProtection="1">
      <alignment horizontal="left" vertical="center"/>
      <protection hidden="1"/>
    </xf>
    <xf numFmtId="0" fontId="9" fillId="0" borderId="65" xfId="0" applyFont="1" applyBorder="1" applyAlignment="1" applyProtection="1">
      <alignment horizontal="left" vertical="center"/>
      <protection hidden="1"/>
    </xf>
    <xf numFmtId="164" fontId="11" fillId="0" borderId="9" xfId="0" applyNumberFormat="1" applyFont="1" applyBorder="1" applyAlignment="1" applyProtection="1">
      <alignment horizontal="center" vertical="center"/>
      <protection locked="0"/>
    </xf>
    <xf numFmtId="164" fontId="11" fillId="0" borderId="49" xfId="0" applyNumberFormat="1" applyFont="1" applyBorder="1" applyAlignment="1" applyProtection="1">
      <alignment horizontal="center" vertical="center"/>
      <protection locked="0"/>
    </xf>
    <xf numFmtId="164" fontId="11" fillId="0" borderId="10" xfId="0" applyNumberFormat="1" applyFont="1" applyBorder="1" applyAlignment="1" applyProtection="1">
      <alignment horizontal="center" vertical="center"/>
      <protection locked="0"/>
    </xf>
    <xf numFmtId="164" fontId="11" fillId="0" borderId="9" xfId="0" applyNumberFormat="1" applyFont="1" applyBorder="1" applyAlignment="1" applyProtection="1">
      <alignment horizontal="left" vertical="center" indent="1"/>
      <protection locked="0"/>
    </xf>
    <xf numFmtId="164" fontId="11" fillId="0" borderId="49" xfId="0" applyNumberFormat="1" applyFont="1" applyBorder="1" applyAlignment="1" applyProtection="1">
      <alignment horizontal="left" vertical="center" indent="1"/>
      <protection locked="0"/>
    </xf>
    <xf numFmtId="164" fontId="11" fillId="0" borderId="50" xfId="0" applyNumberFormat="1" applyFont="1" applyBorder="1" applyAlignment="1" applyProtection="1">
      <alignment horizontal="left" vertical="center" indent="1"/>
      <protection locked="0"/>
    </xf>
    <xf numFmtId="164" fontId="11" fillId="0" borderId="55" xfId="0" applyNumberFormat="1" applyFont="1" applyBorder="1" applyAlignment="1" applyProtection="1">
      <alignment horizontal="left" vertical="center" indent="1"/>
      <protection locked="0"/>
    </xf>
    <xf numFmtId="164" fontId="11" fillId="0" borderId="56" xfId="0" applyNumberFormat="1" applyFont="1" applyBorder="1" applyAlignment="1" applyProtection="1">
      <alignment horizontal="left" vertical="center" indent="1"/>
      <protection locked="0"/>
    </xf>
    <xf numFmtId="164" fontId="11" fillId="0" borderId="58" xfId="0" applyNumberFormat="1" applyFont="1" applyBorder="1" applyAlignment="1" applyProtection="1">
      <alignment horizontal="left" vertical="center" indent="1"/>
      <protection locked="0"/>
    </xf>
    <xf numFmtId="14" fontId="31" fillId="0" borderId="6" xfId="1" applyNumberFormat="1" applyFont="1" applyBorder="1" applyAlignment="1" applyProtection="1">
      <alignment horizontal="left" vertical="center" indent="1"/>
      <protection hidden="1"/>
    </xf>
    <xf numFmtId="14" fontId="31" fillId="0" borderId="17" xfId="1" applyNumberFormat="1" applyFont="1" applyBorder="1" applyAlignment="1" applyProtection="1">
      <alignment horizontal="left" vertical="center" indent="1"/>
      <protection hidden="1"/>
    </xf>
    <xf numFmtId="14" fontId="31" fillId="0" borderId="7" xfId="1" applyNumberFormat="1" applyFont="1" applyBorder="1" applyAlignment="1" applyProtection="1">
      <alignment horizontal="left" vertical="center" indent="1"/>
      <protection hidden="1"/>
    </xf>
    <xf numFmtId="0" fontId="19" fillId="0" borderId="16" xfId="1" applyFont="1" applyBorder="1" applyAlignment="1" applyProtection="1">
      <alignment horizontal="left" vertical="center"/>
      <protection hidden="1"/>
    </xf>
    <xf numFmtId="0" fontId="19" fillId="0" borderId="17" xfId="1" applyFont="1" applyBorder="1" applyAlignment="1" applyProtection="1">
      <alignment horizontal="left" vertical="center"/>
      <protection hidden="1"/>
    </xf>
    <xf numFmtId="0" fontId="19" fillId="0" borderId="7" xfId="1" applyFont="1" applyBorder="1" applyAlignment="1" applyProtection="1">
      <alignment horizontal="left" vertical="center"/>
      <protection hidden="1"/>
    </xf>
    <xf numFmtId="0" fontId="31" fillId="0" borderId="6" xfId="1" applyFont="1" applyBorder="1" applyAlignment="1" applyProtection="1">
      <alignment horizontal="left" vertical="center" indent="1"/>
      <protection hidden="1"/>
    </xf>
    <xf numFmtId="0" fontId="31" fillId="0" borderId="17" xfId="1" applyFont="1" applyBorder="1" applyAlignment="1" applyProtection="1">
      <alignment horizontal="left" vertical="center" indent="1"/>
      <protection hidden="1"/>
    </xf>
    <xf numFmtId="0" fontId="31" fillId="0" borderId="18" xfId="1" applyFont="1" applyBorder="1" applyAlignment="1" applyProtection="1">
      <alignment horizontal="left" vertical="center" indent="1"/>
      <protection hidden="1"/>
    </xf>
    <xf numFmtId="0" fontId="21" fillId="0" borderId="11" xfId="1" applyFont="1" applyBorder="1" applyAlignment="1" applyProtection="1">
      <alignment horizontal="left" vertical="center" wrapText="1"/>
      <protection hidden="1"/>
    </xf>
    <xf numFmtId="0" fontId="21" fillId="0" borderId="12" xfId="1" applyFont="1" applyBorder="1" applyAlignment="1" applyProtection="1">
      <alignment horizontal="left" vertical="center" wrapText="1"/>
      <protection hidden="1"/>
    </xf>
    <xf numFmtId="0" fontId="21" fillId="0" borderId="12" xfId="1" applyFont="1" applyBorder="1" applyAlignment="1" applyProtection="1">
      <alignment horizontal="center" vertical="center"/>
      <protection hidden="1"/>
    </xf>
    <xf numFmtId="0" fontId="21" fillId="0" borderId="13" xfId="1" applyFont="1" applyBorder="1" applyAlignment="1" applyProtection="1">
      <alignment horizontal="center" vertical="center"/>
      <protection hidden="1"/>
    </xf>
    <xf numFmtId="0" fontId="21" fillId="0" borderId="0" xfId="1" applyFont="1" applyBorder="1" applyAlignment="1" applyProtection="1">
      <alignment horizontal="center" vertical="center"/>
      <protection hidden="1"/>
    </xf>
    <xf numFmtId="0" fontId="21" fillId="0" borderId="15" xfId="1" applyFont="1" applyBorder="1" applyAlignment="1" applyProtection="1">
      <alignment horizontal="center" vertical="center"/>
      <protection hidden="1"/>
    </xf>
    <xf numFmtId="0" fontId="21" fillId="0" borderId="1" xfId="1" applyFont="1" applyBorder="1" applyAlignment="1" applyProtection="1">
      <alignment horizontal="center" vertical="center"/>
      <protection hidden="1"/>
    </xf>
    <xf numFmtId="0" fontId="21" fillId="0" borderId="22" xfId="1" applyFont="1" applyBorder="1" applyAlignment="1" applyProtection="1">
      <alignment horizontal="center" vertical="center"/>
      <protection hidden="1"/>
    </xf>
    <xf numFmtId="0" fontId="20" fillId="0" borderId="14" xfId="1" applyFont="1" applyBorder="1" applyAlignment="1" applyProtection="1">
      <alignment horizontal="left" vertical="center"/>
      <protection hidden="1"/>
    </xf>
    <xf numFmtId="0" fontId="20" fillId="0" borderId="0" xfId="1" applyFont="1" applyBorder="1" applyAlignment="1" applyProtection="1">
      <alignment horizontal="left" vertical="center"/>
      <protection hidden="1"/>
    </xf>
    <xf numFmtId="0" fontId="22" fillId="0" borderId="21" xfId="1" applyFont="1" applyBorder="1" applyAlignment="1" applyProtection="1">
      <alignment horizontal="left" vertical="center"/>
      <protection hidden="1"/>
    </xf>
    <xf numFmtId="0" fontId="22" fillId="0" borderId="1" xfId="1" applyFont="1" applyBorder="1" applyAlignment="1" applyProtection="1">
      <alignment horizontal="left" vertical="center"/>
      <protection hidden="1"/>
    </xf>
    <xf numFmtId="0" fontId="31" fillId="0" borderId="6" xfId="1" applyFont="1" applyBorder="1" applyAlignment="1" applyProtection="1">
      <alignment horizontal="left" vertical="center" wrapText="1" indent="1"/>
      <protection hidden="1"/>
    </xf>
    <xf numFmtId="0" fontId="53" fillId="0" borderId="16"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3" fillId="0" borderId="7" xfId="0" applyFont="1" applyFill="1" applyBorder="1" applyAlignment="1">
      <alignment horizontal="left" vertical="center" wrapText="1"/>
    </xf>
    <xf numFmtId="1" fontId="58" fillId="0" borderId="6" xfId="0" applyNumberFormat="1" applyFont="1" applyFill="1" applyBorder="1" applyAlignment="1" applyProtection="1">
      <alignment horizontal="left" vertical="center" wrapText="1" indent="1"/>
      <protection locked="0"/>
    </xf>
    <xf numFmtId="1" fontId="58" fillId="0" borderId="17" xfId="0" applyNumberFormat="1" applyFont="1" applyFill="1" applyBorder="1" applyAlignment="1" applyProtection="1">
      <alignment horizontal="left" vertical="center" wrapText="1" indent="1"/>
      <protection locked="0"/>
    </xf>
    <xf numFmtId="0" fontId="53" fillId="0" borderId="6"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3" fillId="0" borderId="6" xfId="1" applyBorder="1" applyAlignment="1" applyProtection="1">
      <alignment horizontal="center"/>
      <protection hidden="1"/>
    </xf>
    <xf numFmtId="0" fontId="3" fillId="0" borderId="17" xfId="1" applyBorder="1" applyAlignment="1" applyProtection="1">
      <alignment horizontal="center"/>
      <protection hidden="1"/>
    </xf>
    <xf numFmtId="0" fontId="3" fillId="0" borderId="18" xfId="1" applyBorder="1" applyAlignment="1" applyProtection="1">
      <alignment horizontal="center"/>
      <protection hidden="1"/>
    </xf>
    <xf numFmtId="0" fontId="19" fillId="5" borderId="19" xfId="1" applyFont="1" applyFill="1" applyBorder="1" applyAlignment="1" applyProtection="1">
      <alignment horizontal="left" vertical="center" wrapText="1"/>
      <protection hidden="1"/>
    </xf>
    <xf numFmtId="0" fontId="19" fillId="5" borderId="3" xfId="1" applyFont="1" applyFill="1" applyBorder="1" applyAlignment="1" applyProtection="1">
      <alignment horizontal="left" vertical="center" wrapText="1"/>
      <protection hidden="1"/>
    </xf>
    <xf numFmtId="0" fontId="19" fillId="5" borderId="20" xfId="1" applyFont="1" applyFill="1" applyBorder="1" applyAlignment="1" applyProtection="1">
      <alignment horizontal="left" vertical="center" wrapText="1"/>
      <protection hidden="1"/>
    </xf>
    <xf numFmtId="0" fontId="27" fillId="5" borderId="0" xfId="1" applyFont="1" applyFill="1" applyBorder="1" applyAlignment="1" applyProtection="1">
      <alignment horizontal="left" vertical="center"/>
      <protection locked="0"/>
    </xf>
    <xf numFmtId="0" fontId="25" fillId="5" borderId="0" xfId="1" applyFont="1" applyFill="1" applyBorder="1" applyAlignment="1" applyProtection="1">
      <alignment horizontal="left" vertical="center"/>
      <protection locked="0"/>
    </xf>
    <xf numFmtId="0" fontId="25" fillId="5" borderId="15" xfId="1" applyFont="1" applyFill="1" applyBorder="1" applyAlignment="1" applyProtection="1">
      <alignment horizontal="left" vertical="center"/>
      <protection locked="0"/>
    </xf>
    <xf numFmtId="0" fontId="27" fillId="5" borderId="1" xfId="1" applyFont="1" applyFill="1" applyBorder="1" applyAlignment="1" applyProtection="1">
      <alignment horizontal="left" vertical="center"/>
      <protection locked="0"/>
    </xf>
    <xf numFmtId="0" fontId="25" fillId="5" borderId="1" xfId="1" applyFont="1" applyFill="1" applyBorder="1" applyAlignment="1" applyProtection="1">
      <alignment horizontal="left" vertical="center"/>
      <protection locked="0"/>
    </xf>
    <xf numFmtId="0" fontId="28" fillId="5" borderId="0" xfId="1" applyFont="1" applyFill="1" applyBorder="1" applyAlignment="1" applyProtection="1">
      <alignment horizontal="left" vertical="center"/>
      <protection hidden="1"/>
    </xf>
    <xf numFmtId="0" fontId="28" fillId="5" borderId="15" xfId="1" applyFont="1" applyFill="1" applyBorder="1" applyAlignment="1" applyProtection="1">
      <alignment horizontal="left" vertical="center"/>
      <protection hidden="1"/>
    </xf>
    <xf numFmtId="165" fontId="30" fillId="0" borderId="17" xfId="1" applyNumberFormat="1" applyFont="1" applyBorder="1" applyAlignment="1" applyProtection="1">
      <alignment horizontal="right" vertical="center"/>
      <protection hidden="1"/>
    </xf>
    <xf numFmtId="165" fontId="30" fillId="0" borderId="18" xfId="1" applyNumberFormat="1" applyFont="1" applyBorder="1" applyAlignment="1" applyProtection="1">
      <alignment horizontal="right" vertical="center"/>
      <protection hidden="1"/>
    </xf>
    <xf numFmtId="0" fontId="23" fillId="0" borderId="6" xfId="1" applyFont="1" applyBorder="1" applyAlignment="1" applyProtection="1">
      <alignment horizontal="center" vertical="center"/>
      <protection hidden="1"/>
    </xf>
    <xf numFmtId="0" fontId="23" fillId="0" borderId="17" xfId="1" applyFont="1" applyBorder="1" applyAlignment="1" applyProtection="1">
      <alignment horizontal="center" vertical="center"/>
      <protection hidden="1"/>
    </xf>
    <xf numFmtId="0" fontId="23" fillId="0" borderId="7" xfId="1" applyFont="1" applyBorder="1" applyAlignment="1" applyProtection="1">
      <alignment horizontal="center" vertical="center"/>
      <protection hidden="1"/>
    </xf>
    <xf numFmtId="0" fontId="39" fillId="0" borderId="6" xfId="1" applyFont="1" applyBorder="1" applyAlignment="1" applyProtection="1">
      <alignment horizontal="left" vertical="center" wrapText="1" indent="1"/>
      <protection hidden="1"/>
    </xf>
    <xf numFmtId="0" fontId="39" fillId="0" borderId="17" xfId="1" applyFont="1" applyBorder="1" applyAlignment="1" applyProtection="1">
      <alignment horizontal="left" vertical="center" wrapText="1" indent="1"/>
      <protection hidden="1"/>
    </xf>
    <xf numFmtId="0" fontId="39" fillId="0" borderId="18" xfId="1" applyFont="1" applyBorder="1" applyAlignment="1" applyProtection="1">
      <alignment horizontal="left" vertical="center" wrapText="1" indent="1"/>
      <protection hidden="1"/>
    </xf>
    <xf numFmtId="165" fontId="30" fillId="0" borderId="7" xfId="1" applyNumberFormat="1" applyFont="1" applyBorder="1" applyAlignment="1" applyProtection="1">
      <alignment horizontal="right" vertical="center"/>
      <protection hidden="1"/>
    </xf>
    <xf numFmtId="0" fontId="30" fillId="0" borderId="23" xfId="1" applyFont="1" applyBorder="1" applyAlignment="1" applyProtection="1">
      <alignment horizontal="left" vertical="center"/>
      <protection hidden="1"/>
    </xf>
    <xf numFmtId="0" fontId="30" fillId="0" borderId="24" xfId="1" applyFont="1" applyBorder="1" applyAlignment="1" applyProtection="1">
      <alignment horizontal="left" vertical="center"/>
      <protection hidden="1"/>
    </xf>
    <xf numFmtId="0" fontId="30" fillId="0" borderId="25" xfId="1" applyFont="1" applyBorder="1" applyAlignment="1" applyProtection="1">
      <alignment horizontal="left" vertical="center"/>
      <protection hidden="1"/>
    </xf>
    <xf numFmtId="0" fontId="32" fillId="0" borderId="11" xfId="1" applyFont="1" applyBorder="1" applyAlignment="1" applyProtection="1">
      <alignment horizontal="left" vertical="center"/>
      <protection hidden="1"/>
    </xf>
    <xf numFmtId="0" fontId="32" fillId="0" borderId="12" xfId="1" applyFont="1" applyBorder="1" applyAlignment="1" applyProtection="1">
      <alignment horizontal="left" vertical="center"/>
      <protection hidden="1"/>
    </xf>
    <xf numFmtId="0" fontId="32" fillId="0" borderId="13" xfId="1" applyFont="1" applyBorder="1" applyAlignment="1" applyProtection="1">
      <alignment horizontal="left" vertical="center"/>
      <protection hidden="1"/>
    </xf>
    <xf numFmtId="0" fontId="3" fillId="0" borderId="0" xfId="1" applyBorder="1" applyAlignment="1" applyProtection="1">
      <alignment horizontal="center"/>
      <protection hidden="1"/>
    </xf>
    <xf numFmtId="0" fontId="3" fillId="0" borderId="15" xfId="1" applyBorder="1" applyAlignment="1" applyProtection="1">
      <alignment horizontal="center"/>
      <protection hidden="1"/>
    </xf>
    <xf numFmtId="0" fontId="19" fillId="0" borderId="38" xfId="1" applyFont="1" applyBorder="1" applyAlignment="1" applyProtection="1">
      <alignment horizontal="left" vertical="center" wrapText="1"/>
      <protection hidden="1"/>
    </xf>
    <xf numFmtId="0" fontId="19" fillId="0" borderId="39" xfId="1" applyFont="1" applyBorder="1" applyAlignment="1" applyProtection="1">
      <alignment horizontal="left" vertical="center"/>
      <protection hidden="1"/>
    </xf>
    <xf numFmtId="0" fontId="19" fillId="0" borderId="40" xfId="1" applyFont="1" applyBorder="1" applyAlignment="1" applyProtection="1">
      <alignment horizontal="left" vertical="center"/>
      <protection hidden="1"/>
    </xf>
    <xf numFmtId="0" fontId="7" fillId="0" borderId="0" xfId="1" applyFont="1" applyAlignment="1" applyProtection="1">
      <alignment horizontal="right" vertical="center"/>
      <protection hidden="1"/>
    </xf>
    <xf numFmtId="0" fontId="44" fillId="0" borderId="44" xfId="1" applyFont="1" applyBorder="1" applyAlignment="1" applyProtection="1">
      <alignment horizontal="left" vertical="center" wrapText="1"/>
      <protection hidden="1"/>
    </xf>
    <xf numFmtId="0" fontId="44" fillId="0" borderId="45" xfId="1" applyFont="1" applyBorder="1" applyAlignment="1" applyProtection="1">
      <alignment horizontal="left" vertical="center" wrapText="1"/>
      <protection hidden="1"/>
    </xf>
    <xf numFmtId="0" fontId="44" fillId="0" borderId="46" xfId="1" applyFont="1" applyBorder="1" applyAlignment="1" applyProtection="1">
      <alignment horizontal="left" vertical="center" wrapText="1"/>
      <protection hidden="1"/>
    </xf>
    <xf numFmtId="0" fontId="23" fillId="0" borderId="21" xfId="1" applyFont="1" applyBorder="1" applyAlignment="1" applyProtection="1">
      <alignment horizontal="center" vertical="center"/>
      <protection hidden="1"/>
    </xf>
    <xf numFmtId="0" fontId="23" fillId="0" borderId="1" xfId="1" applyFont="1" applyBorder="1" applyAlignment="1" applyProtection="1">
      <alignment horizontal="center" vertical="center"/>
      <protection hidden="1"/>
    </xf>
    <xf numFmtId="0" fontId="39" fillId="0" borderId="1" xfId="1" applyFont="1" applyBorder="1" applyAlignment="1" applyProtection="1">
      <alignment horizontal="center" vertical="center"/>
      <protection hidden="1"/>
    </xf>
    <xf numFmtId="0" fontId="39" fillId="0" borderId="22" xfId="1" applyFont="1" applyBorder="1" applyAlignment="1" applyProtection="1">
      <alignment horizontal="center" vertical="center"/>
      <protection hidden="1"/>
    </xf>
    <xf numFmtId="0" fontId="19" fillId="0" borderId="41" xfId="1" applyFont="1" applyBorder="1" applyAlignment="1" applyProtection="1">
      <alignment horizontal="center" vertical="center"/>
      <protection hidden="1"/>
    </xf>
    <xf numFmtId="0" fontId="19" fillId="0" borderId="42" xfId="1" applyFont="1" applyBorder="1" applyAlignment="1" applyProtection="1">
      <alignment horizontal="center" vertical="center"/>
      <protection hidden="1"/>
    </xf>
    <xf numFmtId="0" fontId="25" fillId="0" borderId="24" xfId="1" applyFont="1" applyBorder="1" applyAlignment="1" applyProtection="1">
      <alignment horizontal="center" vertical="center" wrapText="1"/>
      <protection hidden="1"/>
    </xf>
    <xf numFmtId="0" fontId="25" fillId="0" borderId="25" xfId="1" applyFont="1" applyBorder="1" applyAlignment="1" applyProtection="1">
      <alignment horizontal="center" vertical="center" wrapText="1"/>
      <protection hidden="1"/>
    </xf>
    <xf numFmtId="0" fontId="40" fillId="0" borderId="12" xfId="1" applyFont="1" applyBorder="1" applyAlignment="1" applyProtection="1">
      <alignment horizontal="left" vertical="center"/>
      <protection hidden="1"/>
    </xf>
    <xf numFmtId="0" fontId="25" fillId="0" borderId="12" xfId="1" applyFont="1" applyBorder="1" applyAlignment="1" applyProtection="1">
      <alignment horizontal="left" vertical="center"/>
      <protection hidden="1"/>
    </xf>
    <xf numFmtId="0" fontId="41" fillId="0" borderId="0" xfId="1" applyFont="1" applyBorder="1" applyAlignment="1" applyProtection="1">
      <alignment horizontal="left" vertical="center" wrapText="1"/>
      <protection hidden="1"/>
    </xf>
    <xf numFmtId="0" fontId="10" fillId="0" borderId="0" xfId="1" applyFont="1" applyBorder="1" applyAlignment="1" applyProtection="1">
      <alignment horizontal="left" vertical="center" wrapText="1"/>
      <protection hidden="1"/>
    </xf>
    <xf numFmtId="0" fontId="19" fillId="5" borderId="16" xfId="1" applyFont="1" applyFill="1" applyBorder="1" applyAlignment="1" applyProtection="1">
      <alignment horizontal="left" vertical="center"/>
      <protection hidden="1"/>
    </xf>
    <xf numFmtId="0" fontId="19" fillId="5" borderId="17" xfId="1" applyFont="1" applyFill="1" applyBorder="1" applyAlignment="1" applyProtection="1">
      <alignment horizontal="left" vertical="center"/>
      <protection hidden="1"/>
    </xf>
    <xf numFmtId="0" fontId="19" fillId="0" borderId="14" xfId="1" applyFont="1" applyBorder="1" applyAlignment="1" applyProtection="1">
      <alignment horizontal="left" vertical="center" wrapText="1"/>
      <protection hidden="1"/>
    </xf>
    <xf numFmtId="0" fontId="19" fillId="0" borderId="0" xfId="1" applyFont="1" applyBorder="1" applyAlignment="1" applyProtection="1">
      <alignment horizontal="left" vertical="center" wrapText="1"/>
      <protection hidden="1"/>
    </xf>
    <xf numFmtId="0" fontId="19" fillId="0" borderId="15" xfId="1" applyFont="1" applyBorder="1" applyAlignment="1" applyProtection="1">
      <alignment horizontal="left" vertical="center" wrapText="1"/>
      <protection hidden="1"/>
    </xf>
    <xf numFmtId="0" fontId="36" fillId="0" borderId="6" xfId="1" applyFont="1" applyBorder="1" applyAlignment="1" applyProtection="1">
      <alignment horizontal="right" vertical="center"/>
      <protection hidden="1"/>
    </xf>
    <xf numFmtId="0" fontId="36" fillId="0" borderId="7" xfId="1" applyFont="1" applyBorder="1" applyAlignment="1" applyProtection="1">
      <alignment horizontal="right" vertical="center"/>
      <protection hidden="1"/>
    </xf>
    <xf numFmtId="0" fontId="23" fillId="0" borderId="6" xfId="1" applyFont="1" applyBorder="1" applyAlignment="1" applyProtection="1">
      <alignment vertical="center"/>
      <protection hidden="1"/>
    </xf>
    <xf numFmtId="0" fontId="23" fillId="0" borderId="17" xfId="1" applyFont="1" applyBorder="1" applyAlignment="1" applyProtection="1">
      <alignment vertical="center"/>
      <protection hidden="1"/>
    </xf>
    <xf numFmtId="0" fontId="4" fillId="0" borderId="28" xfId="1"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0" fontId="4" fillId="0" borderId="15" xfId="1" applyFont="1" applyBorder="1" applyAlignment="1" applyProtection="1">
      <alignment horizontal="left" vertical="center" wrapText="1"/>
      <protection hidden="1"/>
    </xf>
    <xf numFmtId="0" fontId="35" fillId="5" borderId="14" xfId="1" applyFont="1" applyFill="1" applyBorder="1" applyAlignment="1" applyProtection="1">
      <alignment horizontal="left" vertical="center"/>
      <protection hidden="1"/>
    </xf>
    <xf numFmtId="0" fontId="35" fillId="5" borderId="0" xfId="1" applyFont="1" applyFill="1" applyBorder="1" applyAlignment="1" applyProtection="1">
      <alignment horizontal="left" vertical="center"/>
      <protection hidden="1"/>
    </xf>
    <xf numFmtId="0" fontId="35" fillId="5" borderId="15" xfId="1" applyFont="1" applyFill="1" applyBorder="1" applyAlignment="1" applyProtection="1">
      <alignment horizontal="left" vertical="center"/>
      <protection hidden="1"/>
    </xf>
    <xf numFmtId="0" fontId="36" fillId="0" borderId="1" xfId="1" applyFont="1" applyBorder="1" applyAlignment="1" applyProtection="1">
      <alignment horizontal="center" vertical="center"/>
      <protection hidden="1"/>
    </xf>
    <xf numFmtId="0" fontId="36" fillId="0" borderId="22" xfId="1" applyFont="1" applyBorder="1" applyAlignment="1" applyProtection="1">
      <alignment horizontal="center" vertical="center"/>
      <protection hidden="1"/>
    </xf>
    <xf numFmtId="0" fontId="38" fillId="5" borderId="6" xfId="0" applyFont="1" applyFill="1" applyBorder="1" applyAlignment="1" applyProtection="1">
      <alignment horizontal="left" vertical="center" wrapText="1"/>
      <protection locked="0"/>
    </xf>
    <xf numFmtId="0" fontId="38" fillId="5" borderId="17" xfId="0" applyFont="1" applyFill="1" applyBorder="1" applyAlignment="1" applyProtection="1">
      <alignment horizontal="left" vertical="center" wrapText="1"/>
      <protection locked="0"/>
    </xf>
    <xf numFmtId="0" fontId="32" fillId="0" borderId="14" xfId="1" applyFont="1" applyBorder="1" applyAlignment="1" applyProtection="1">
      <alignment horizontal="left" vertical="center"/>
      <protection hidden="1"/>
    </xf>
    <xf numFmtId="0" fontId="32" fillId="0" borderId="0" xfId="1" applyFont="1" applyBorder="1" applyAlignment="1" applyProtection="1">
      <alignment horizontal="left" vertical="center"/>
      <protection hidden="1"/>
    </xf>
    <xf numFmtId="0" fontId="57" fillId="5" borderId="17" xfId="0" applyFont="1" applyFill="1" applyBorder="1" applyAlignment="1" applyProtection="1">
      <alignment horizontal="left" vertical="center" wrapText="1" indent="1" readingOrder="1"/>
      <protection locked="0"/>
    </xf>
    <xf numFmtId="0" fontId="57" fillId="5" borderId="18" xfId="0" applyFont="1" applyFill="1" applyBorder="1" applyAlignment="1" applyProtection="1">
      <alignment horizontal="left" vertical="center" wrapText="1" indent="1" readingOrder="1"/>
      <protection locked="0"/>
    </xf>
    <xf numFmtId="0" fontId="7" fillId="0" borderId="2"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166" fontId="51" fillId="4" borderId="66" xfId="0" applyNumberFormat="1" applyFont="1" applyFill="1" applyBorder="1" applyAlignment="1" applyProtection="1">
      <alignment horizontal="left" vertical="center" indent="1"/>
      <protection hidden="1"/>
    </xf>
    <xf numFmtId="166" fontId="51" fillId="4" borderId="42" xfId="0" applyNumberFormat="1" applyFont="1" applyFill="1" applyBorder="1" applyAlignment="1" applyProtection="1">
      <alignment horizontal="left" vertical="center" indent="1"/>
      <protection hidden="1"/>
    </xf>
    <xf numFmtId="166" fontId="51" fillId="4" borderId="43" xfId="0" applyNumberFormat="1" applyFont="1" applyFill="1" applyBorder="1" applyAlignment="1" applyProtection="1">
      <alignment horizontal="left" vertical="center" indent="1"/>
      <protection hidden="1"/>
    </xf>
    <xf numFmtId="0" fontId="50" fillId="0" borderId="5" xfId="0" applyFont="1" applyBorder="1" applyAlignment="1" applyProtection="1">
      <alignment horizontal="left" vertical="center" indent="1"/>
      <protection hidden="1"/>
    </xf>
    <xf numFmtId="0" fontId="50" fillId="0" borderId="59" xfId="0" applyFont="1" applyBorder="1" applyAlignment="1" applyProtection="1">
      <alignment horizontal="left" vertical="center" indent="1"/>
      <protection hidden="1"/>
    </xf>
    <xf numFmtId="14" fontId="50" fillId="0" borderId="5" xfId="0" applyNumberFormat="1" applyFont="1" applyBorder="1" applyAlignment="1" applyProtection="1">
      <alignment horizontal="left" vertical="center" indent="1"/>
      <protection hidden="1"/>
    </xf>
    <xf numFmtId="0" fontId="9" fillId="0" borderId="2"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164" fontId="11" fillId="0" borderId="55" xfId="0" applyNumberFormat="1" applyFont="1" applyBorder="1" applyAlignment="1" applyProtection="1">
      <alignment horizontal="center" vertical="center"/>
      <protection locked="0"/>
    </xf>
    <xf numFmtId="164" fontId="11" fillId="0" borderId="56" xfId="0" applyNumberFormat="1" applyFont="1" applyBorder="1" applyAlignment="1" applyProtection="1">
      <alignment horizontal="center" vertical="center"/>
      <protection locked="0"/>
    </xf>
    <xf numFmtId="164" fontId="11" fillId="0" borderId="57" xfId="0" applyNumberFormat="1" applyFont="1" applyBorder="1" applyAlignment="1" applyProtection="1">
      <alignment horizontal="center" vertical="center"/>
      <protection locked="0"/>
    </xf>
    <xf numFmtId="0" fontId="19" fillId="0" borderId="41" xfId="1" applyFont="1" applyBorder="1" applyAlignment="1" applyProtection="1">
      <alignment horizontal="center" vertical="top"/>
      <protection hidden="1"/>
    </xf>
    <xf numFmtId="0" fontId="19" fillId="0" borderId="42" xfId="1" applyFont="1" applyBorder="1" applyAlignment="1" applyProtection="1">
      <alignment horizontal="center" vertical="top"/>
      <protection hidden="1"/>
    </xf>
    <xf numFmtId="0" fontId="19" fillId="0" borderId="43" xfId="1" applyFont="1" applyBorder="1" applyAlignment="1" applyProtection="1">
      <alignment horizontal="center" vertical="top"/>
      <protection hidden="1"/>
    </xf>
    <xf numFmtId="0" fontId="35" fillId="5" borderId="19" xfId="1" applyFont="1" applyFill="1" applyBorder="1" applyAlignment="1" applyProtection="1">
      <alignment horizontal="left" vertical="center"/>
      <protection hidden="1"/>
    </xf>
    <xf numFmtId="0" fontId="35" fillId="5" borderId="3" xfId="1" applyFont="1" applyFill="1" applyBorder="1" applyAlignment="1" applyProtection="1">
      <alignment horizontal="left" vertical="center"/>
      <protection hidden="1"/>
    </xf>
    <xf numFmtId="0" fontId="35" fillId="5" borderId="20" xfId="1" applyFont="1" applyFill="1" applyBorder="1" applyAlignment="1" applyProtection="1">
      <alignment horizontal="left" vertical="center"/>
      <protection hidden="1"/>
    </xf>
    <xf numFmtId="0" fontId="25" fillId="0" borderId="16" xfId="1" applyFont="1" applyBorder="1" applyAlignment="1" applyProtection="1">
      <alignment horizontal="left" vertical="center"/>
      <protection hidden="1"/>
    </xf>
    <xf numFmtId="0" fontId="25" fillId="0" borderId="17" xfId="1" applyFont="1" applyBorder="1" applyAlignment="1" applyProtection="1">
      <alignment horizontal="left" vertical="center"/>
      <protection hidden="1"/>
    </xf>
    <xf numFmtId="0" fontId="25" fillId="0" borderId="7" xfId="1" applyFont="1" applyBorder="1" applyAlignment="1" applyProtection="1">
      <alignment horizontal="left" vertical="center"/>
      <protection hidden="1"/>
    </xf>
    <xf numFmtId="0" fontId="23" fillId="0" borderId="6" xfId="1" applyFont="1" applyBorder="1" applyAlignment="1" applyProtection="1">
      <alignment horizontal="left" vertical="center"/>
      <protection hidden="1"/>
    </xf>
    <xf numFmtId="0" fontId="23" fillId="0" borderId="17" xfId="1" applyFont="1" applyBorder="1" applyAlignment="1" applyProtection="1">
      <alignment horizontal="left" vertical="center"/>
      <protection hidden="1"/>
    </xf>
    <xf numFmtId="0" fontId="23" fillId="0" borderId="7" xfId="1" applyFont="1" applyBorder="1" applyAlignment="1" applyProtection="1">
      <alignment horizontal="left" vertical="center"/>
      <protection hidden="1"/>
    </xf>
    <xf numFmtId="0" fontId="36" fillId="5" borderId="0" xfId="1" applyFont="1" applyFill="1" applyBorder="1" applyAlignment="1" applyProtection="1">
      <alignment horizontal="left" vertical="center"/>
      <protection hidden="1"/>
    </xf>
    <xf numFmtId="0" fontId="36" fillId="5" borderId="15" xfId="1" applyFont="1" applyFill="1" applyBorder="1" applyAlignment="1" applyProtection="1">
      <alignment horizontal="left" vertical="center"/>
      <protection hidden="1"/>
    </xf>
    <xf numFmtId="0" fontId="19" fillId="5" borderId="14" xfId="1" applyFont="1" applyFill="1" applyBorder="1" applyAlignment="1" applyProtection="1">
      <alignment horizontal="left" vertical="center" wrapText="1"/>
      <protection hidden="1"/>
    </xf>
    <xf numFmtId="0" fontId="19" fillId="5" borderId="0" xfId="1" applyFont="1" applyFill="1" applyBorder="1" applyAlignment="1" applyProtection="1">
      <alignment horizontal="left" vertical="center"/>
      <protection hidden="1"/>
    </xf>
    <xf numFmtId="0" fontId="19" fillId="5" borderId="15" xfId="1" applyFont="1" applyFill="1" applyBorder="1" applyAlignment="1" applyProtection="1">
      <alignment horizontal="left" vertical="center"/>
      <protection hidden="1"/>
    </xf>
    <xf numFmtId="0" fontId="30" fillId="5" borderId="14" xfId="1" applyFont="1" applyFill="1" applyBorder="1" applyAlignment="1" applyProtection="1">
      <alignment horizontal="left" vertical="center" wrapText="1"/>
      <protection hidden="1"/>
    </xf>
    <xf numFmtId="0" fontId="30" fillId="5" borderId="0" xfId="1" applyFont="1" applyFill="1" applyBorder="1" applyAlignment="1" applyProtection="1">
      <alignment horizontal="left" vertical="center"/>
      <protection hidden="1"/>
    </xf>
    <xf numFmtId="0" fontId="30" fillId="5" borderId="15" xfId="1" applyFont="1" applyFill="1" applyBorder="1" applyAlignment="1" applyProtection="1">
      <alignment horizontal="left" vertical="center"/>
      <protection hidden="1"/>
    </xf>
    <xf numFmtId="0" fontId="36" fillId="0" borderId="1" xfId="1" applyFont="1" applyBorder="1" applyAlignment="1" applyProtection="1">
      <alignment horizontal="left" vertical="center"/>
      <protection hidden="1"/>
    </xf>
    <xf numFmtId="0" fontId="19" fillId="5" borderId="0" xfId="1" applyFont="1" applyFill="1" applyBorder="1" applyAlignment="1" applyProtection="1">
      <alignment horizontal="left" vertical="center" wrapText="1"/>
      <protection hidden="1"/>
    </xf>
    <xf numFmtId="0" fontId="19" fillId="5" borderId="15" xfId="1" applyFont="1" applyFill="1" applyBorder="1" applyAlignment="1" applyProtection="1">
      <alignment horizontal="left" vertical="center" wrapText="1"/>
      <protection hidden="1"/>
    </xf>
    <xf numFmtId="0" fontId="19" fillId="0" borderId="14" xfId="1" applyFont="1" applyBorder="1" applyAlignment="1" applyProtection="1">
      <alignment horizontal="left" vertical="center"/>
      <protection hidden="1"/>
    </xf>
    <xf numFmtId="0" fontId="19" fillId="0" borderId="0" xfId="1" applyFont="1" applyBorder="1" applyAlignment="1" applyProtection="1">
      <alignment horizontal="left" vertical="center"/>
      <protection hidden="1"/>
    </xf>
    <xf numFmtId="4" fontId="16" fillId="0" borderId="1" xfId="1" applyNumberFormat="1" applyFont="1" applyBorder="1" applyAlignment="1" applyProtection="1">
      <alignment horizontal="center" vertical="center"/>
      <protection hidden="1"/>
    </xf>
    <xf numFmtId="0" fontId="19" fillId="0" borderId="15" xfId="1" applyFont="1" applyBorder="1" applyAlignment="1" applyProtection="1">
      <alignment horizontal="left" vertical="center"/>
      <protection hidden="1"/>
    </xf>
    <xf numFmtId="0" fontId="17" fillId="0" borderId="1" xfId="0" applyFont="1" applyBorder="1" applyAlignment="1" applyProtection="1">
      <alignment horizontal="left" vertical="center" indent="1"/>
      <protection hidden="1"/>
    </xf>
    <xf numFmtId="0" fontId="17" fillId="0" borderId="22" xfId="0" applyFont="1" applyBorder="1" applyAlignment="1" applyProtection="1">
      <alignment horizontal="left" vertical="center" indent="1"/>
      <protection hidden="1"/>
    </xf>
    <xf numFmtId="0" fontId="48" fillId="0" borderId="0" xfId="0" applyFont="1" applyBorder="1" applyAlignment="1" applyProtection="1">
      <alignment horizontal="center" vertical="top" wrapText="1"/>
      <protection hidden="1"/>
    </xf>
    <xf numFmtId="164" fontId="11" fillId="0" borderId="52" xfId="0" applyNumberFormat="1" applyFont="1" applyBorder="1" applyAlignment="1" applyProtection="1">
      <alignment horizontal="center" vertical="center"/>
      <protection locked="0"/>
    </xf>
    <xf numFmtId="164" fontId="11" fillId="0" borderId="53" xfId="0" applyNumberFormat="1" applyFont="1" applyBorder="1" applyAlignment="1" applyProtection="1">
      <alignment horizontal="center" vertical="center"/>
      <protection locked="0"/>
    </xf>
    <xf numFmtId="164" fontId="11" fillId="0" borderId="61" xfId="0" applyNumberFormat="1" applyFont="1" applyBorder="1" applyAlignment="1" applyProtection="1">
      <alignment horizontal="center" vertical="center"/>
      <protection locked="0"/>
    </xf>
    <xf numFmtId="164" fontId="11" fillId="0" borderId="52" xfId="0" applyNumberFormat="1" applyFont="1" applyBorder="1" applyAlignment="1" applyProtection="1">
      <alignment horizontal="left" vertical="center" indent="1"/>
      <protection locked="0"/>
    </xf>
    <xf numFmtId="164" fontId="11" fillId="0" borderId="53" xfId="0" applyNumberFormat="1" applyFont="1" applyBorder="1" applyAlignment="1" applyProtection="1">
      <alignment horizontal="left" vertical="center" indent="1"/>
      <protection locked="0"/>
    </xf>
    <xf numFmtId="164" fontId="11" fillId="0" borderId="54" xfId="0" applyNumberFormat="1" applyFont="1" applyBorder="1" applyAlignment="1" applyProtection="1">
      <alignment horizontal="left" vertical="center" indent="1"/>
      <protection locked="0"/>
    </xf>
    <xf numFmtId="0" fontId="7" fillId="0" borderId="12" xfId="0" applyFont="1" applyBorder="1" applyAlignment="1" applyProtection="1">
      <alignment horizontal="center" vertical="center"/>
      <protection hidden="1"/>
    </xf>
    <xf numFmtId="49" fontId="5" fillId="0" borderId="1" xfId="0" applyNumberFormat="1" applyFont="1" applyBorder="1" applyAlignment="1" applyProtection="1">
      <alignment horizontal="center" vertical="center"/>
      <protection hidden="1"/>
    </xf>
    <xf numFmtId="49" fontId="7" fillId="0" borderId="0" xfId="0" applyNumberFormat="1"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49" fontId="7" fillId="0" borderId="3" xfId="0" applyNumberFormat="1" applyFont="1" applyBorder="1" applyAlignment="1" applyProtection="1">
      <alignment horizontal="center" vertical="center" wrapText="1"/>
      <protection hidden="1"/>
    </xf>
    <xf numFmtId="0" fontId="2" fillId="0" borderId="0" xfId="1" applyFont="1" applyAlignment="1" applyProtection="1">
      <alignment horizontal="left" vertical="top" wrapText="1"/>
      <protection hidden="1"/>
    </xf>
    <xf numFmtId="0" fontId="3" fillId="0" borderId="0" xfId="1" applyAlignment="1" applyProtection="1">
      <alignment horizontal="left" vertical="top"/>
      <protection hidden="1"/>
    </xf>
    <xf numFmtId="0" fontId="63" fillId="0" borderId="0" xfId="1" applyFont="1" applyAlignment="1" applyProtection="1">
      <alignment horizontal="left" vertical="top" wrapText="1" indent="1"/>
      <protection hidden="1"/>
    </xf>
    <xf numFmtId="0" fontId="63" fillId="0" borderId="0" xfId="1" applyFont="1" applyAlignment="1" applyProtection="1">
      <alignment horizontal="left" vertical="top" indent="1"/>
      <protection hidden="1"/>
    </xf>
    <xf numFmtId="0" fontId="6" fillId="0" borderId="0" xfId="0" applyFont="1" applyBorder="1" applyAlignment="1" applyProtection="1">
      <alignment horizontal="center" vertical="center"/>
      <protection hidden="1"/>
    </xf>
    <xf numFmtId="0" fontId="47" fillId="0" borderId="11" xfId="0" applyFont="1" applyBorder="1" applyAlignment="1" applyProtection="1">
      <alignment horizontal="left" vertical="center" wrapText="1"/>
      <protection hidden="1"/>
    </xf>
    <xf numFmtId="0" fontId="47" fillId="0" borderId="12" xfId="0" applyFont="1" applyBorder="1" applyAlignment="1" applyProtection="1">
      <alignment horizontal="left" vertical="center" wrapText="1"/>
      <protection hidden="1"/>
    </xf>
    <xf numFmtId="0" fontId="9" fillId="0" borderId="29" xfId="0" applyFont="1" applyBorder="1" applyAlignment="1" applyProtection="1">
      <alignment horizontal="left" vertical="center"/>
      <protection hidden="1"/>
    </xf>
    <xf numFmtId="0" fontId="9" fillId="0" borderId="5" xfId="0" applyFont="1" applyBorder="1" applyAlignment="1" applyProtection="1">
      <alignment horizontal="left" vertical="center"/>
      <protection hidden="1"/>
    </xf>
    <xf numFmtId="0" fontId="9" fillId="0" borderId="29" xfId="0" applyFont="1" applyBorder="1" applyAlignment="1" applyProtection="1">
      <alignment horizontal="left" vertical="center" wrapText="1"/>
      <protection hidden="1"/>
    </xf>
    <xf numFmtId="0" fontId="9" fillId="0" borderId="62" xfId="0" applyFont="1" applyBorder="1" applyAlignment="1" applyProtection="1">
      <alignment horizontal="center" vertical="center"/>
      <protection hidden="1"/>
    </xf>
    <xf numFmtId="0" fontId="9" fillId="0" borderId="63" xfId="0" applyFont="1" applyBorder="1" applyAlignment="1" applyProtection="1">
      <alignment horizontal="center" vertical="center"/>
      <protection hidden="1"/>
    </xf>
    <xf numFmtId="0" fontId="13" fillId="2" borderId="77" xfId="0" applyFont="1" applyFill="1" applyBorder="1" applyAlignment="1" applyProtection="1">
      <alignment horizontal="left"/>
      <protection locked="0"/>
    </xf>
    <xf numFmtId="0" fontId="13" fillId="2" borderId="80" xfId="0" applyFont="1" applyFill="1" applyBorder="1" applyAlignment="1" applyProtection="1">
      <alignment horizontal="left"/>
      <protection locked="0"/>
    </xf>
    <xf numFmtId="0" fontId="13" fillId="2" borderId="75" xfId="0" applyFont="1" applyFill="1" applyBorder="1" applyAlignment="1" applyProtection="1">
      <alignment horizontal="left"/>
      <protection locked="0"/>
    </xf>
    <xf numFmtId="0" fontId="13" fillId="2" borderId="76" xfId="0" applyFont="1" applyFill="1" applyBorder="1" applyAlignment="1" applyProtection="1">
      <alignment horizontal="left"/>
      <protection locked="0"/>
    </xf>
    <xf numFmtId="0" fontId="13" fillId="2" borderId="78" xfId="0" applyFont="1" applyFill="1" applyBorder="1" applyAlignment="1" applyProtection="1">
      <alignment horizontal="left"/>
      <protection locked="0"/>
    </xf>
    <xf numFmtId="0" fontId="15" fillId="2" borderId="81" xfId="0" applyFont="1" applyFill="1" applyBorder="1" applyAlignment="1" applyProtection="1">
      <alignment horizontal="left"/>
      <protection hidden="1"/>
    </xf>
    <xf numFmtId="0" fontId="15" fillId="2" borderId="27" xfId="0" applyFont="1" applyFill="1" applyBorder="1" applyAlignment="1" applyProtection="1">
      <alignment horizontal="left"/>
      <protection hidden="1"/>
    </xf>
    <xf numFmtId="0" fontId="13" fillId="2" borderId="68" xfId="0" applyFont="1" applyFill="1" applyBorder="1" applyAlignment="1" applyProtection="1">
      <alignment horizontal="left" indent="1"/>
      <protection hidden="1"/>
    </xf>
    <xf numFmtId="0" fontId="13" fillId="2" borderId="74" xfId="0" applyFont="1" applyFill="1" applyBorder="1" applyAlignment="1" applyProtection="1">
      <alignment horizontal="left" indent="1"/>
      <protection hidden="1"/>
    </xf>
    <xf numFmtId="0" fontId="13" fillId="2" borderId="69" xfId="0" applyFont="1" applyFill="1" applyBorder="1" applyAlignment="1" applyProtection="1">
      <alignment horizontal="left" indent="1"/>
      <protection hidden="1"/>
    </xf>
    <xf numFmtId="0" fontId="15" fillId="2" borderId="82" xfId="0" applyFont="1" applyFill="1" applyBorder="1" applyAlignment="1" applyProtection="1">
      <alignment horizontal="left"/>
      <protection hidden="1"/>
    </xf>
    <xf numFmtId="0" fontId="13" fillId="2" borderId="26" xfId="0" applyFont="1" applyFill="1" applyBorder="1" applyAlignment="1" applyProtection="1">
      <alignment horizontal="left"/>
      <protection locked="0"/>
    </xf>
    <xf numFmtId="0" fontId="13" fillId="2" borderId="75" xfId="0" applyFont="1" applyFill="1" applyBorder="1" applyAlignment="1" applyProtection="1">
      <alignment horizontal="left" indent="1"/>
      <protection locked="0"/>
    </xf>
    <xf numFmtId="0" fontId="13" fillId="2" borderId="76" xfId="0" applyFont="1" applyFill="1" applyBorder="1" applyAlignment="1" applyProtection="1">
      <alignment horizontal="left" indent="1"/>
      <protection locked="0"/>
    </xf>
    <xf numFmtId="0" fontId="13" fillId="2" borderId="77" xfId="0" applyFont="1" applyFill="1" applyBorder="1" applyAlignment="1" applyProtection="1">
      <alignment horizontal="left" indent="1"/>
      <protection locked="0"/>
    </xf>
    <xf numFmtId="0" fontId="13" fillId="2" borderId="78" xfId="0" applyFont="1" applyFill="1" applyBorder="1" applyAlignment="1" applyProtection="1">
      <alignment horizontal="left" indent="1"/>
      <protection locked="0"/>
    </xf>
    <xf numFmtId="0" fontId="15" fillId="2" borderId="70" xfId="0" applyFont="1" applyFill="1" applyBorder="1" applyAlignment="1" applyProtection="1">
      <alignment horizontal="left" indent="1"/>
      <protection hidden="1"/>
    </xf>
    <xf numFmtId="0" fontId="15" fillId="2" borderId="71" xfId="0" applyFont="1" applyFill="1" applyBorder="1" applyAlignment="1" applyProtection="1">
      <alignment horizontal="left" indent="1"/>
      <protection hidden="1"/>
    </xf>
    <xf numFmtId="0" fontId="15" fillId="2" borderId="72" xfId="0" applyFont="1" applyFill="1" applyBorder="1" applyAlignment="1" applyProtection="1">
      <alignment horizontal="left" indent="1"/>
      <protection hidden="1"/>
    </xf>
    <xf numFmtId="0" fontId="15" fillId="2" borderId="73" xfId="0" applyFont="1" applyFill="1" applyBorder="1" applyAlignment="1" applyProtection="1">
      <alignment horizontal="left" indent="1"/>
      <protection hidden="1"/>
    </xf>
    <xf numFmtId="0" fontId="15" fillId="2" borderId="31" xfId="0" applyFont="1" applyFill="1" applyBorder="1" applyAlignment="1" applyProtection="1">
      <alignment horizontal="left"/>
      <protection hidden="1"/>
    </xf>
    <xf numFmtId="0" fontId="59" fillId="4" borderId="0" xfId="0" applyFont="1" applyFill="1" applyBorder="1" applyAlignment="1">
      <alignment horizontal="center"/>
    </xf>
  </cellXfs>
  <cellStyles count="2">
    <cellStyle name="Standard" xfId="0" builtinId="0"/>
    <cellStyle name="Standard 2" xfId="1"/>
  </cellStyles>
  <dxfs count="2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20" lockText="1" noThreeD="1"/>
</file>

<file path=xl/ctrlProps/ctrlProp10.xml><?xml version="1.0" encoding="utf-8"?>
<formControlPr xmlns="http://schemas.microsoft.com/office/spreadsheetml/2009/9/main" objectType="CheckBox" fmlaLink="$A$13" lockText="1" noThreeD="1"/>
</file>

<file path=xl/ctrlProps/ctrlProp11.xml><?xml version="1.0" encoding="utf-8"?>
<formControlPr xmlns="http://schemas.microsoft.com/office/spreadsheetml/2009/9/main" objectType="CheckBox" fmlaLink="$A$18" lockText="1" noThreeD="1"/>
</file>

<file path=xl/ctrlProps/ctrlProp12.xml><?xml version="1.0" encoding="utf-8"?>
<formControlPr xmlns="http://schemas.microsoft.com/office/spreadsheetml/2009/9/main" objectType="CheckBox" fmlaLink="$A$14" lockText="1" noThreeD="1"/>
</file>

<file path=xl/ctrlProps/ctrlProp13.xml><?xml version="1.0" encoding="utf-8"?>
<formControlPr xmlns="http://schemas.microsoft.com/office/spreadsheetml/2009/9/main" objectType="CheckBox" fmlaLink="$A$19" lockText="1" noThreeD="1"/>
</file>

<file path=xl/ctrlProps/ctrlProp14.xml><?xml version="1.0" encoding="utf-8"?>
<formControlPr xmlns="http://schemas.microsoft.com/office/spreadsheetml/2009/9/main" objectType="CheckBox" fmlaLink="$A$15" lockText="1" noThreeD="1"/>
</file>

<file path=xl/ctrlProps/ctrlProp15.xml><?xml version="1.0" encoding="utf-8"?>
<formControlPr xmlns="http://schemas.microsoft.com/office/spreadsheetml/2009/9/main" objectType="CheckBox" checked="Checked" fmlaLink="$A$11" lockText="1" noThreeD="1"/>
</file>

<file path=xl/ctrlProps/ctrlProp16.xml><?xml version="1.0" encoding="utf-8"?>
<formControlPr xmlns="http://schemas.microsoft.com/office/spreadsheetml/2009/9/main" objectType="CheckBox" checked="Checked" fmlaLink="$A$11" lockText="1" noThreeD="1"/>
</file>

<file path=xl/ctrlProps/ctrlProp17.xml><?xml version="1.0" encoding="utf-8"?>
<formControlPr xmlns="http://schemas.microsoft.com/office/spreadsheetml/2009/9/main" objectType="CheckBox" checked="Checked" fmlaLink="$A$12" lockText="1" noThreeD="1"/>
</file>

<file path=xl/ctrlProps/ctrlProp18.xml><?xml version="1.0" encoding="utf-8"?>
<formControlPr xmlns="http://schemas.microsoft.com/office/spreadsheetml/2009/9/main" objectType="CheckBox" fmlaLink="$A$13" lockText="1" noThreeD="1"/>
</file>

<file path=xl/ctrlProps/ctrlProp19.xml><?xml version="1.0" encoding="utf-8"?>
<formControlPr xmlns="http://schemas.microsoft.com/office/spreadsheetml/2009/9/main" objectType="CheckBox" fmlaLink="$A$14" lockText="1" noThreeD="1"/>
</file>

<file path=xl/ctrlProps/ctrlProp2.xml><?xml version="1.0" encoding="utf-8"?>
<formControlPr xmlns="http://schemas.microsoft.com/office/spreadsheetml/2009/9/main" objectType="CheckBox" fmlaLink="$A$21" lockText="1" noThreeD="1"/>
</file>

<file path=xl/ctrlProps/ctrlProp20.xml><?xml version="1.0" encoding="utf-8"?>
<formControlPr xmlns="http://schemas.microsoft.com/office/spreadsheetml/2009/9/main" objectType="CheckBox" fmlaLink="$A$16" lockText="1" noThreeD="1"/>
</file>

<file path=xl/ctrlProps/ctrlProp21.xml><?xml version="1.0" encoding="utf-8"?>
<formControlPr xmlns="http://schemas.microsoft.com/office/spreadsheetml/2009/9/main" objectType="CheckBox" fmlaLink="$A$17" lockText="1" noThreeD="1"/>
</file>

<file path=xl/ctrlProps/ctrlProp22.xml><?xml version="1.0" encoding="utf-8"?>
<formControlPr xmlns="http://schemas.microsoft.com/office/spreadsheetml/2009/9/main" objectType="CheckBox" fmlaLink="$A$18" lockText="1" noThreeD="1"/>
</file>

<file path=xl/ctrlProps/ctrlProp23.xml><?xml version="1.0" encoding="utf-8"?>
<formControlPr xmlns="http://schemas.microsoft.com/office/spreadsheetml/2009/9/main" objectType="CheckBox" fmlaLink="$A$19" lockText="1" noThreeD="1"/>
</file>

<file path=xl/ctrlProps/ctrlProp24.xml><?xml version="1.0" encoding="utf-8"?>
<formControlPr xmlns="http://schemas.microsoft.com/office/spreadsheetml/2009/9/main" objectType="CheckBox" fmlaLink="$A$15" lockText="1" noThreeD="1"/>
</file>

<file path=xl/ctrlProps/ctrlProp25.xml><?xml version="1.0" encoding="utf-8"?>
<formControlPr xmlns="http://schemas.microsoft.com/office/spreadsheetml/2009/9/main" objectType="CheckBox" fmlaLink="$A$20" lockText="1" noThreeD="1"/>
</file>

<file path=xl/ctrlProps/ctrlProp26.xml><?xml version="1.0" encoding="utf-8"?>
<formControlPr xmlns="http://schemas.microsoft.com/office/spreadsheetml/2009/9/main" objectType="CheckBox" fmlaLink="$A$21" lockText="1" noThreeD="1"/>
</file>

<file path=xl/ctrlProps/ctrlProp27.xml><?xml version="1.0" encoding="utf-8"?>
<formControlPr xmlns="http://schemas.microsoft.com/office/spreadsheetml/2009/9/main" objectType="CheckBox" fmlaLink="$A$22" lockText="1" noThreeD="1"/>
</file>

<file path=xl/ctrlProps/ctrlProp28.xml><?xml version="1.0" encoding="utf-8"?>
<formControlPr xmlns="http://schemas.microsoft.com/office/spreadsheetml/2009/9/main" objectType="CheckBox" fmlaLink="$A$23" lockText="1" noThreeD="1"/>
</file>

<file path=xl/ctrlProps/ctrlProp29.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fmlaLink="$A$22" lockText="1" noThreeD="1"/>
</file>

<file path=xl/ctrlProps/ctrlProp30.xml><?xml version="1.0" encoding="utf-8"?>
<formControlPr xmlns="http://schemas.microsoft.com/office/spreadsheetml/2009/9/main" objectType="CheckBox" fmlaLink="$A$24" lockText="1" noThreeD="1"/>
</file>

<file path=xl/ctrlProps/ctrlProp31.xml><?xml version="1.0" encoding="utf-8"?>
<formControlPr xmlns="http://schemas.microsoft.com/office/spreadsheetml/2009/9/main" objectType="CheckBox" checked="Checked" fmlaLink="$A$25"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checked="Checked" fmlaLink="$A$25" lockText="1" noThreeD="1"/>
</file>

<file path=xl/ctrlProps/ctrlProp7.xml><?xml version="1.0" encoding="utf-8"?>
<formControlPr xmlns="http://schemas.microsoft.com/office/spreadsheetml/2009/9/main" objectType="CheckBox" fmlaLink="$A$16" lockText="1" noThreeD="1"/>
</file>

<file path=xl/ctrlProps/ctrlProp8.xml><?xml version="1.0" encoding="utf-8"?>
<formControlPr xmlns="http://schemas.microsoft.com/office/spreadsheetml/2009/9/main" objectType="CheckBox" checked="Checked" fmlaLink="$A$12" lockText="1" noThreeD="1"/>
</file>

<file path=xl/ctrlProps/ctrlProp9.xml><?xml version="1.0" encoding="utf-8"?>
<formControlPr xmlns="http://schemas.microsoft.com/office/spreadsheetml/2009/9/main" objectType="CheckBox" fmlaLink="$A$1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43</xdr:row>
          <xdr:rowOff>38100</xdr:rowOff>
        </xdr:from>
        <xdr:to>
          <xdr:col>7</xdr:col>
          <xdr:colOff>180975</xdr:colOff>
          <xdr:row>43</xdr:row>
          <xdr:rowOff>257175</xdr:rowOff>
        </xdr:to>
        <xdr:sp macro="" textlink="">
          <xdr:nvSpPr>
            <xdr:cNvPr id="6145" name="Kontrollkästchen 9" hidden="1">
              <a:extLst>
                <a:ext uri="{63B3BB69-23CF-44E3-9099-C40C66FF867C}">
                  <a14:compatExt spid="_x0000_s6145"/>
                </a:ext>
                <a:ext uri="{FF2B5EF4-FFF2-40B4-BE49-F238E27FC236}">
                  <a16:creationId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44</xdr:row>
          <xdr:rowOff>28575</xdr:rowOff>
        </xdr:from>
        <xdr:to>
          <xdr:col>7</xdr:col>
          <xdr:colOff>200025</xdr:colOff>
          <xdr:row>44</xdr:row>
          <xdr:rowOff>266700</xdr:rowOff>
        </xdr:to>
        <xdr:sp macro="" textlink="">
          <xdr:nvSpPr>
            <xdr:cNvPr id="6146" name="Kontrollkästchen 10" hidden="1">
              <a:extLst>
                <a:ext uri="{63B3BB69-23CF-44E3-9099-C40C66FF867C}">
                  <a14:compatExt spid="_x0000_s6146"/>
                </a:ext>
                <a:ext uri="{FF2B5EF4-FFF2-40B4-BE49-F238E27FC236}">
                  <a16:creationId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43</xdr:row>
          <xdr:rowOff>19050</xdr:rowOff>
        </xdr:from>
        <xdr:to>
          <xdr:col>8</xdr:col>
          <xdr:colOff>200025</xdr:colOff>
          <xdr:row>43</xdr:row>
          <xdr:rowOff>257175</xdr:rowOff>
        </xdr:to>
        <xdr:sp macro="" textlink="">
          <xdr:nvSpPr>
            <xdr:cNvPr id="6147" name="Kontrollkästchen 13" hidden="1">
              <a:extLst>
                <a:ext uri="{63B3BB69-23CF-44E3-9099-C40C66FF867C}">
                  <a14:compatExt spid="_x0000_s6147"/>
                </a:ext>
                <a:ext uri="{FF2B5EF4-FFF2-40B4-BE49-F238E27FC236}">
                  <a16:creationId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44</xdr:row>
          <xdr:rowOff>19050</xdr:rowOff>
        </xdr:from>
        <xdr:to>
          <xdr:col>8</xdr:col>
          <xdr:colOff>200025</xdr:colOff>
          <xdr:row>44</xdr:row>
          <xdr:rowOff>257175</xdr:rowOff>
        </xdr:to>
        <xdr:sp macro="" textlink="">
          <xdr:nvSpPr>
            <xdr:cNvPr id="6148" name="Kontrollkästchen 14" hidden="1">
              <a:extLst>
                <a:ext uri="{63B3BB69-23CF-44E3-9099-C40C66FF867C}">
                  <a14:compatExt spid="_x0000_s6148"/>
                </a:ext>
                <a:ext uri="{FF2B5EF4-FFF2-40B4-BE49-F238E27FC236}">
                  <a16:creationId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43</xdr:row>
          <xdr:rowOff>28575</xdr:rowOff>
        </xdr:from>
        <xdr:to>
          <xdr:col>14</xdr:col>
          <xdr:colOff>200025</xdr:colOff>
          <xdr:row>43</xdr:row>
          <xdr:rowOff>266700</xdr:rowOff>
        </xdr:to>
        <xdr:sp macro="" textlink="">
          <xdr:nvSpPr>
            <xdr:cNvPr id="6149" name="Kontrollkästchen 15" hidden="1">
              <a:extLst>
                <a:ext uri="{63B3BB69-23CF-44E3-9099-C40C66FF867C}">
                  <a14:compatExt spid="_x0000_s6149"/>
                </a:ext>
                <a:ext uri="{FF2B5EF4-FFF2-40B4-BE49-F238E27FC236}">
                  <a16:creationId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44</xdr:row>
          <xdr:rowOff>28575</xdr:rowOff>
        </xdr:from>
        <xdr:to>
          <xdr:col>14</xdr:col>
          <xdr:colOff>200025</xdr:colOff>
          <xdr:row>44</xdr:row>
          <xdr:rowOff>266700</xdr:rowOff>
        </xdr:to>
        <xdr:sp macro="" textlink="">
          <xdr:nvSpPr>
            <xdr:cNvPr id="6150" name="Kontrollkästchen 16" hidden="1">
              <a:extLst>
                <a:ext uri="{63B3BB69-23CF-44E3-9099-C40C66FF867C}">
                  <a14:compatExt spid="_x0000_s6150"/>
                </a:ext>
                <a:ext uri="{FF2B5EF4-FFF2-40B4-BE49-F238E27FC236}">
                  <a16:creationId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43</xdr:row>
          <xdr:rowOff>28575</xdr:rowOff>
        </xdr:from>
        <xdr:to>
          <xdr:col>22</xdr:col>
          <xdr:colOff>200025</xdr:colOff>
          <xdr:row>43</xdr:row>
          <xdr:rowOff>266700</xdr:rowOff>
        </xdr:to>
        <xdr:sp macro="" textlink="">
          <xdr:nvSpPr>
            <xdr:cNvPr id="6151" name="Kontrollkästchen 17" hidden="1">
              <a:extLst>
                <a:ext uri="{63B3BB69-23CF-44E3-9099-C40C66FF867C}">
                  <a14:compatExt spid="_x0000_s6151"/>
                </a:ext>
                <a:ext uri="{FF2B5EF4-FFF2-40B4-BE49-F238E27FC236}">
                  <a16:creationId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44</xdr:row>
          <xdr:rowOff>28575</xdr:rowOff>
        </xdr:from>
        <xdr:to>
          <xdr:col>22</xdr:col>
          <xdr:colOff>200025</xdr:colOff>
          <xdr:row>44</xdr:row>
          <xdr:rowOff>266700</xdr:rowOff>
        </xdr:to>
        <xdr:sp macro="" textlink="">
          <xdr:nvSpPr>
            <xdr:cNvPr id="6152" name="Kontrollkästchen 19" hidden="1">
              <a:extLst>
                <a:ext uri="{63B3BB69-23CF-44E3-9099-C40C66FF867C}">
                  <a14:compatExt spid="_x0000_s6152"/>
                </a:ext>
                <a:ext uri="{FF2B5EF4-FFF2-40B4-BE49-F238E27FC236}">
                  <a16:creationId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0</xdr:colOff>
          <xdr:row>43</xdr:row>
          <xdr:rowOff>28575</xdr:rowOff>
        </xdr:from>
        <xdr:to>
          <xdr:col>30</xdr:col>
          <xdr:colOff>200025</xdr:colOff>
          <xdr:row>43</xdr:row>
          <xdr:rowOff>266700</xdr:rowOff>
        </xdr:to>
        <xdr:sp macro="" textlink="">
          <xdr:nvSpPr>
            <xdr:cNvPr id="6153" name="Kontrollkästchen 20" hidden="1">
              <a:extLst>
                <a:ext uri="{63B3BB69-23CF-44E3-9099-C40C66FF867C}">
                  <a14:compatExt spid="_x0000_s6153"/>
                </a:ext>
                <a:ext uri="{FF2B5EF4-FFF2-40B4-BE49-F238E27FC236}">
                  <a16:creationId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60</xdr:row>
          <xdr:rowOff>38100</xdr:rowOff>
        </xdr:from>
        <xdr:to>
          <xdr:col>7</xdr:col>
          <xdr:colOff>247650</xdr:colOff>
          <xdr:row>60</xdr:row>
          <xdr:rowOff>295275</xdr:rowOff>
        </xdr:to>
        <xdr:sp macro="" textlink="">
          <xdr:nvSpPr>
            <xdr:cNvPr id="6154" name="Kontrollkästchen 22" hidden="1">
              <a:extLst>
                <a:ext uri="{63B3BB69-23CF-44E3-9099-C40C66FF867C}">
                  <a14:compatExt spid="_x0000_s6154"/>
                </a:ext>
                <a:ext uri="{FF2B5EF4-FFF2-40B4-BE49-F238E27FC236}">
                  <a16:creationId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60</xdr:row>
          <xdr:rowOff>38100</xdr:rowOff>
        </xdr:from>
        <xdr:to>
          <xdr:col>9</xdr:col>
          <xdr:colOff>28575</xdr:colOff>
          <xdr:row>60</xdr:row>
          <xdr:rowOff>295275</xdr:rowOff>
        </xdr:to>
        <xdr:sp macro="" textlink="">
          <xdr:nvSpPr>
            <xdr:cNvPr id="6155" name="Kontrollkästchen 23" hidden="1">
              <a:extLst>
                <a:ext uri="{63B3BB69-23CF-44E3-9099-C40C66FF867C}">
                  <a14:compatExt spid="_x0000_s6155"/>
                </a:ext>
                <a:ext uri="{FF2B5EF4-FFF2-40B4-BE49-F238E27FC236}">
                  <a16:creationId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63</xdr:row>
          <xdr:rowOff>38100</xdr:rowOff>
        </xdr:from>
        <xdr:to>
          <xdr:col>7</xdr:col>
          <xdr:colOff>247650</xdr:colOff>
          <xdr:row>63</xdr:row>
          <xdr:rowOff>295275</xdr:rowOff>
        </xdr:to>
        <xdr:sp macro="" textlink="">
          <xdr:nvSpPr>
            <xdr:cNvPr id="6156" name="Kontrollkästchen 24" hidden="1">
              <a:extLst>
                <a:ext uri="{63B3BB69-23CF-44E3-9099-C40C66FF867C}">
                  <a14:compatExt spid="_x0000_s6156"/>
                </a:ext>
                <a:ext uri="{FF2B5EF4-FFF2-40B4-BE49-F238E27FC236}">
                  <a16:creationId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63</xdr:row>
          <xdr:rowOff>38100</xdr:rowOff>
        </xdr:from>
        <xdr:to>
          <xdr:col>9</xdr:col>
          <xdr:colOff>19050</xdr:colOff>
          <xdr:row>63</xdr:row>
          <xdr:rowOff>295275</xdr:rowOff>
        </xdr:to>
        <xdr:sp macro="" textlink="">
          <xdr:nvSpPr>
            <xdr:cNvPr id="6157" name="Kontrollkästchen 25" hidden="1">
              <a:extLst>
                <a:ext uri="{63B3BB69-23CF-44E3-9099-C40C66FF867C}">
                  <a14:compatExt spid="_x0000_s6157"/>
                </a:ext>
                <a:ext uri="{FF2B5EF4-FFF2-40B4-BE49-F238E27FC236}">
                  <a16:creationId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65</xdr:row>
          <xdr:rowOff>76200</xdr:rowOff>
        </xdr:from>
        <xdr:to>
          <xdr:col>7</xdr:col>
          <xdr:colOff>171450</xdr:colOff>
          <xdr:row>65</xdr:row>
          <xdr:rowOff>314325</xdr:rowOff>
        </xdr:to>
        <xdr:sp macro="" textlink="">
          <xdr:nvSpPr>
            <xdr:cNvPr id="6158" name="Kontrollkästchen 26" hidden="1">
              <a:extLst>
                <a:ext uri="{63B3BB69-23CF-44E3-9099-C40C66FF867C}">
                  <a14:compatExt spid="_x0000_s6158"/>
                </a:ext>
                <a:ext uri="{FF2B5EF4-FFF2-40B4-BE49-F238E27FC236}">
                  <a16:creationId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67</xdr:row>
          <xdr:rowOff>76200</xdr:rowOff>
        </xdr:from>
        <xdr:to>
          <xdr:col>7</xdr:col>
          <xdr:colOff>171450</xdr:colOff>
          <xdr:row>67</xdr:row>
          <xdr:rowOff>314325</xdr:rowOff>
        </xdr:to>
        <xdr:sp macro="" textlink="">
          <xdr:nvSpPr>
            <xdr:cNvPr id="6159" name="Kontrollkästchen 27" hidden="1">
              <a:extLst>
                <a:ext uri="{63B3BB69-23CF-44E3-9099-C40C66FF867C}">
                  <a14:compatExt spid="_x0000_s6159"/>
                </a:ext>
                <a:ext uri="{FF2B5EF4-FFF2-40B4-BE49-F238E27FC236}">
                  <a16:creationId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28</xdr:col>
      <xdr:colOff>18308</xdr:colOff>
      <xdr:row>35</xdr:row>
      <xdr:rowOff>390525</xdr:rowOff>
    </xdr:from>
    <xdr:to>
      <xdr:col>37</xdr:col>
      <xdr:colOff>140522</xdr:colOff>
      <xdr:row>37</xdr:row>
      <xdr:rowOff>123972</xdr:rowOff>
    </xdr:to>
    <xdr:pic>
      <xdr:nvPicPr>
        <xdr:cNvPr id="17" name="Grafik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twoCellAnchor editAs="oneCell">
    <xdr:from>
      <xdr:col>27</xdr:col>
      <xdr:colOff>152400</xdr:colOff>
      <xdr:row>3</xdr:row>
      <xdr:rowOff>161925</xdr:rowOff>
    </xdr:from>
    <xdr:to>
      <xdr:col>37</xdr:col>
      <xdr:colOff>55539</xdr:colOff>
      <xdr:row>3</xdr:row>
      <xdr:rowOff>543072</xdr:rowOff>
    </xdr:to>
    <xdr:pic>
      <xdr:nvPicPr>
        <xdr:cNvPr id="19" name="Grafik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7950" y="1876425"/>
          <a:ext cx="2122464" cy="38114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114300</xdr:colOff>
          <xdr:row>9</xdr:row>
          <xdr:rowOff>285750</xdr:rowOff>
        </xdr:from>
        <xdr:to>
          <xdr:col>3</xdr:col>
          <xdr:colOff>504825</xdr:colOff>
          <xdr:row>10</xdr:row>
          <xdr:rowOff>228600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Sportler:in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152400</xdr:rowOff>
        </xdr:from>
        <xdr:to>
          <xdr:col>3</xdr:col>
          <xdr:colOff>57150</xdr:colOff>
          <xdr:row>11</xdr:row>
          <xdr:rowOff>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TraineriIn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xdr:row>
          <xdr:rowOff>323850</xdr:rowOff>
        </xdr:from>
        <xdr:to>
          <xdr:col>4</xdr:col>
          <xdr:colOff>523875</xdr:colOff>
          <xdr:row>11</xdr:row>
          <xdr:rowOff>209550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Lehrwart:in / Instruktor:in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xdr:row>
          <xdr:rowOff>161925</xdr:rowOff>
        </xdr:from>
        <xdr:to>
          <xdr:col>4</xdr:col>
          <xdr:colOff>76200</xdr:colOff>
          <xdr:row>12</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Übungsleiter:in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161925</xdr:rowOff>
        </xdr:from>
        <xdr:to>
          <xdr:col>4</xdr:col>
          <xdr:colOff>466725</xdr:colOff>
          <xdr:row>13</xdr:row>
          <xdr:rowOff>38100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Sportarzt / Sportärztin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361950</xdr:rowOff>
        </xdr:from>
        <xdr:to>
          <xdr:col>4</xdr:col>
          <xdr:colOff>304800</xdr:colOff>
          <xdr:row>13</xdr:row>
          <xdr:rowOff>219075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ZeugwartiIn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13</xdr:row>
          <xdr:rowOff>180975</xdr:rowOff>
        </xdr:from>
        <xdr:to>
          <xdr:col>4</xdr:col>
          <xdr:colOff>323850</xdr:colOff>
          <xdr:row>14</xdr:row>
          <xdr:rowOff>28575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Schieds- / Kampfrichter:in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14</xdr:row>
          <xdr:rowOff>9525</xdr:rowOff>
        </xdr:from>
        <xdr:to>
          <xdr:col>4</xdr:col>
          <xdr:colOff>438150</xdr:colOff>
          <xdr:row>14</xdr:row>
          <xdr:rowOff>228600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Rennleiter:in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xdr:row>
          <xdr:rowOff>352425</xdr:rowOff>
        </xdr:from>
        <xdr:to>
          <xdr:col>4</xdr:col>
          <xdr:colOff>228600</xdr:colOff>
          <xdr:row>12</xdr:row>
          <xdr:rowOff>200025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MasseuriIn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161925</xdr:rowOff>
        </xdr:from>
        <xdr:to>
          <xdr:col>4</xdr:col>
          <xdr:colOff>314325</xdr:colOff>
          <xdr:row>16</xdr:row>
          <xdr:rowOff>9525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Nebenberuf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323850</xdr:rowOff>
        </xdr:from>
        <xdr:to>
          <xdr:col>4</xdr:col>
          <xdr:colOff>228600</xdr:colOff>
          <xdr:row>16</xdr:row>
          <xdr:rowOff>171450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Hauptberuf</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161925</xdr:rowOff>
        </xdr:from>
        <xdr:to>
          <xdr:col>4</xdr:col>
          <xdr:colOff>314325</xdr:colOff>
          <xdr:row>19</xdr:row>
          <xdr:rowOff>9525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Einfachbezug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323850</xdr:rowOff>
        </xdr:from>
        <xdr:to>
          <xdr:col>4</xdr:col>
          <xdr:colOff>228600</xdr:colOff>
          <xdr:row>19</xdr:row>
          <xdr:rowOff>171450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Mehrfachbezug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22</xdr:col>
          <xdr:colOff>9525</xdr:colOff>
          <xdr:row>77</xdr:row>
          <xdr:rowOff>152400</xdr:rowOff>
        </xdr:from>
        <xdr:to>
          <xdr:col>23</xdr:col>
          <xdr:colOff>28575</xdr:colOff>
          <xdr:row>77</xdr:row>
          <xdr:rowOff>247650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76200</xdr:rowOff>
        </xdr:from>
        <xdr:to>
          <xdr:col>4</xdr:col>
          <xdr:colOff>171450</xdr:colOff>
          <xdr:row>21</xdr:row>
          <xdr:rowOff>323850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Bar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666750</xdr:colOff>
          <xdr:row>21</xdr:row>
          <xdr:rowOff>57150</xdr:rowOff>
        </xdr:from>
        <xdr:to>
          <xdr:col>4</xdr:col>
          <xdr:colOff>552450</xdr:colOff>
          <xdr:row>21</xdr:row>
          <xdr:rowOff>342900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IBAN</a:t>
              </a:r>
            </a:p>
          </xdr:txBody>
        </xdr:sp>
        <xdr:clientData fLocksWithSheet="0"/>
      </xdr:twoCellAnchor>
    </mc:Choice>
    <mc:Fallback/>
  </mc:AlternateContent>
  <xdr:twoCellAnchor editAs="oneCell">
    <xdr:from>
      <xdr:col>2</xdr:col>
      <xdr:colOff>266700</xdr:colOff>
      <xdr:row>0</xdr:row>
      <xdr:rowOff>352425</xdr:rowOff>
    </xdr:from>
    <xdr:to>
      <xdr:col>6</xdr:col>
      <xdr:colOff>209550</xdr:colOff>
      <xdr:row>3</xdr:row>
      <xdr:rowOff>45461</xdr:rowOff>
    </xdr:to>
    <xdr:pic>
      <xdr:nvPicPr>
        <xdr:cNvPr id="36" name="Grafik 35" descr="Atte.a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352425"/>
          <a:ext cx="2771775" cy="1150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ttila@usv-indigo.at" TargetMode="External"/><Relationship Id="rId1" Type="http://schemas.openxmlformats.org/officeDocument/2006/relationships/hyperlink" Target="mailto:attila@usv-indigo.a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6"/>
  <sheetViews>
    <sheetView showGridLines="0" showRowColHeaders="0" tabSelected="1" topLeftCell="B1" zoomScaleNormal="100" workbookViewId="0">
      <selection activeCell="F14" sqref="F14"/>
    </sheetView>
  </sheetViews>
  <sheetFormatPr baseColWidth="10" defaultRowHeight="15" x14ac:dyDescent="0.25"/>
  <cols>
    <col min="1" max="1" width="11.42578125" style="26" hidden="1" customWidth="1"/>
    <col min="2" max="2" width="11.42578125" style="81"/>
    <col min="3" max="3" width="11.42578125" style="26"/>
    <col min="4" max="4" width="8.140625" style="26" bestFit="1" customWidth="1"/>
    <col min="5" max="7" width="11.42578125" style="26"/>
    <col min="8" max="8" width="20.7109375" style="26" customWidth="1"/>
    <col min="9" max="10" width="3.28515625" style="26" customWidth="1"/>
    <col min="11" max="11" width="3.42578125" style="26" customWidth="1"/>
    <col min="12" max="12" width="3.28515625" style="26" customWidth="1"/>
    <col min="13" max="13" width="3.42578125" style="26" customWidth="1"/>
    <col min="14" max="16" width="3.28515625" style="26" customWidth="1"/>
    <col min="17" max="17" width="3.42578125" style="26" customWidth="1"/>
    <col min="18" max="19" width="3.28515625" style="26" customWidth="1"/>
    <col min="20" max="20" width="3.42578125" style="26" customWidth="1"/>
    <col min="21" max="22" width="3.28515625" style="26" customWidth="1"/>
    <col min="23" max="23" width="3.42578125" style="26" customWidth="1"/>
    <col min="24" max="25" width="3.28515625" style="26" customWidth="1"/>
    <col min="26" max="26" width="3.42578125" style="26" customWidth="1"/>
    <col min="27" max="28" width="3.28515625" style="26" customWidth="1"/>
    <col min="29" max="29" width="3.42578125" style="26" customWidth="1"/>
    <col min="30" max="31" width="3.28515625" style="26" customWidth="1"/>
    <col min="32" max="32" width="3.42578125" style="26" customWidth="1"/>
    <col min="33" max="34" width="3.28515625" style="26" customWidth="1"/>
    <col min="35" max="35" width="3.42578125" style="26" customWidth="1"/>
    <col min="36" max="37" width="3.28515625" style="26" customWidth="1"/>
    <col min="38" max="38" width="3.42578125" style="26" customWidth="1"/>
    <col min="39" max="39" width="11.42578125" style="26"/>
    <col min="40" max="40" width="12.28515625" style="26" bestFit="1" customWidth="1"/>
    <col min="41" max="16384" width="11.42578125" style="26"/>
  </cols>
  <sheetData>
    <row r="1" spans="1:41" ht="49.5" customHeight="1" x14ac:dyDescent="0.25">
      <c r="B1" s="305" t="s">
        <v>204</v>
      </c>
      <c r="C1" s="306"/>
      <c r="D1" s="306"/>
      <c r="E1" s="306"/>
      <c r="F1" s="306"/>
      <c r="H1" s="303" t="s">
        <v>203</v>
      </c>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row>
    <row r="2" spans="1:41" ht="49.5" customHeight="1" x14ac:dyDescent="0.25">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row>
    <row r="3" spans="1:41" s="76" customFormat="1" ht="15.75" thickBot="1" x14ac:dyDescent="0.3">
      <c r="B3" s="80"/>
    </row>
    <row r="4" spans="1:41" s="27" customFormat="1" ht="60" customHeight="1" x14ac:dyDescent="0.2">
      <c r="B4" s="69"/>
      <c r="D4" s="28" t="s">
        <v>12</v>
      </c>
      <c r="E4" s="124" t="s">
        <v>184</v>
      </c>
      <c r="F4" s="125"/>
      <c r="H4" s="308" t="s">
        <v>131</v>
      </c>
      <c r="I4" s="309"/>
      <c r="J4" s="309"/>
      <c r="K4" s="309"/>
      <c r="L4" s="309"/>
      <c r="M4" s="309"/>
      <c r="N4" s="309"/>
      <c r="O4" s="309"/>
      <c r="P4" s="309"/>
      <c r="Q4" s="309"/>
      <c r="R4" s="309"/>
      <c r="S4" s="309"/>
      <c r="T4" s="309"/>
      <c r="U4" s="309"/>
      <c r="V4" s="309"/>
      <c r="W4" s="309"/>
      <c r="X4" s="309"/>
      <c r="Y4" s="29"/>
      <c r="Z4" s="29"/>
      <c r="AA4" s="29"/>
      <c r="AB4" s="29"/>
      <c r="AC4" s="29"/>
      <c r="AD4" s="29"/>
      <c r="AE4" s="29"/>
      <c r="AF4" s="29"/>
      <c r="AG4" s="29"/>
      <c r="AH4" s="29"/>
      <c r="AI4" s="29"/>
      <c r="AJ4" s="29"/>
      <c r="AK4" s="29"/>
      <c r="AL4" s="30"/>
    </row>
    <row r="5" spans="1:41" s="27" customFormat="1" ht="36" customHeight="1" x14ac:dyDescent="0.2">
      <c r="B5" s="69"/>
      <c r="D5" s="28" t="s">
        <v>48</v>
      </c>
      <c r="E5" s="124" t="s">
        <v>49</v>
      </c>
      <c r="F5" s="125"/>
      <c r="H5" s="310" t="s">
        <v>132</v>
      </c>
      <c r="I5" s="311"/>
      <c r="J5" s="311"/>
      <c r="K5" s="311"/>
      <c r="L5" s="311"/>
      <c r="M5" s="311"/>
      <c r="N5" s="311"/>
      <c r="O5" s="254" t="str">
        <f>E8</f>
        <v>Atte.at</v>
      </c>
      <c r="P5" s="254"/>
      <c r="Q5" s="254"/>
      <c r="R5" s="254"/>
      <c r="S5" s="254"/>
      <c r="T5" s="254"/>
      <c r="U5" s="254"/>
      <c r="V5" s="254"/>
      <c r="W5" s="254"/>
      <c r="X5" s="254"/>
      <c r="Y5" s="254"/>
      <c r="Z5" s="254"/>
      <c r="AA5" s="254"/>
      <c r="AB5" s="254"/>
      <c r="AC5" s="254"/>
      <c r="AD5" s="254"/>
      <c r="AE5" s="254"/>
      <c r="AF5" s="254"/>
      <c r="AG5" s="254"/>
      <c r="AH5" s="254"/>
      <c r="AI5" s="254"/>
      <c r="AJ5" s="254"/>
      <c r="AK5" s="254"/>
      <c r="AL5" s="255"/>
    </row>
    <row r="6" spans="1:41" s="27" customFormat="1" ht="36" customHeight="1" x14ac:dyDescent="0.2">
      <c r="B6" s="69"/>
      <c r="D6" s="28" t="s">
        <v>11</v>
      </c>
      <c r="E6" s="124">
        <v>2023</v>
      </c>
      <c r="F6" s="125"/>
      <c r="H6" s="312" t="s">
        <v>136</v>
      </c>
      <c r="I6" s="311"/>
      <c r="J6" s="311"/>
      <c r="K6" s="311"/>
      <c r="L6" s="311"/>
      <c r="M6" s="311"/>
      <c r="N6" s="311"/>
      <c r="O6" s="254" t="str">
        <f>E7</f>
        <v>ADAMSSON Adam</v>
      </c>
      <c r="P6" s="254"/>
      <c r="Q6" s="254"/>
      <c r="R6" s="254"/>
      <c r="S6" s="254"/>
      <c r="T6" s="254"/>
      <c r="U6" s="254"/>
      <c r="V6" s="254"/>
      <c r="W6" s="254"/>
      <c r="X6" s="254"/>
      <c r="Y6" s="254"/>
      <c r="Z6" s="254"/>
      <c r="AA6" s="254"/>
      <c r="AB6" s="254"/>
      <c r="AC6" s="254"/>
      <c r="AD6" s="254"/>
      <c r="AE6" s="254"/>
      <c r="AF6" s="254"/>
      <c r="AG6" s="254"/>
      <c r="AH6" s="254"/>
      <c r="AI6" s="254"/>
      <c r="AJ6" s="254"/>
      <c r="AK6" s="254"/>
      <c r="AL6" s="255"/>
      <c r="AO6"/>
    </row>
    <row r="7" spans="1:41" s="27" customFormat="1" ht="36" customHeight="1" x14ac:dyDescent="0.2">
      <c r="B7" s="69"/>
      <c r="D7" s="28" t="s">
        <v>137</v>
      </c>
      <c r="E7" s="124" t="s">
        <v>185</v>
      </c>
      <c r="F7" s="125"/>
      <c r="H7" s="310" t="s">
        <v>0</v>
      </c>
      <c r="I7" s="311"/>
      <c r="J7" s="311"/>
      <c r="K7" s="311"/>
      <c r="L7" s="311"/>
      <c r="M7" s="311"/>
      <c r="N7" s="311"/>
      <c r="O7" s="256">
        <f>S40</f>
        <v>44927</v>
      </c>
      <c r="P7" s="254"/>
      <c r="Q7" s="254"/>
      <c r="R7" s="254"/>
      <c r="S7" s="254"/>
      <c r="T7" s="254"/>
      <c r="U7" s="254"/>
      <c r="V7" s="254"/>
      <c r="W7" s="254"/>
      <c r="X7" s="254"/>
      <c r="Y7" s="254"/>
      <c r="Z7" s="254"/>
      <c r="AA7" s="254"/>
      <c r="AB7" s="254"/>
      <c r="AC7" s="254"/>
      <c r="AD7" s="254"/>
      <c r="AE7" s="254"/>
      <c r="AF7" s="254"/>
      <c r="AG7" s="254"/>
      <c r="AH7" s="254"/>
      <c r="AI7" s="254"/>
      <c r="AJ7" s="254"/>
      <c r="AK7" s="254"/>
      <c r="AL7" s="255"/>
    </row>
    <row r="8" spans="1:41" s="27" customFormat="1" ht="36" customHeight="1" thickBot="1" x14ac:dyDescent="0.25">
      <c r="B8" s="69"/>
      <c r="D8" s="28" t="s">
        <v>138</v>
      </c>
      <c r="E8" s="124" t="s">
        <v>195</v>
      </c>
      <c r="F8" s="125"/>
      <c r="H8" s="137" t="s">
        <v>4</v>
      </c>
      <c r="I8" s="138"/>
      <c r="J8" s="138"/>
      <c r="K8" s="138"/>
      <c r="L8" s="138"/>
      <c r="M8" s="138"/>
      <c r="N8" s="138"/>
      <c r="O8" s="251">
        <f>VLOOKUP(PRAE!E5,Berechnen!K32:L43,2,FALSE)</f>
        <v>44927</v>
      </c>
      <c r="P8" s="252"/>
      <c r="Q8" s="252"/>
      <c r="R8" s="252"/>
      <c r="S8" s="252"/>
      <c r="T8" s="252"/>
      <c r="U8" s="252"/>
      <c r="V8" s="252"/>
      <c r="W8" s="252"/>
      <c r="X8" s="252"/>
      <c r="Y8" s="252"/>
      <c r="Z8" s="252"/>
      <c r="AA8" s="252"/>
      <c r="AB8" s="252"/>
      <c r="AC8" s="252"/>
      <c r="AD8" s="252"/>
      <c r="AE8" s="252"/>
      <c r="AF8" s="252"/>
      <c r="AG8" s="252"/>
      <c r="AH8" s="252"/>
      <c r="AI8" s="252"/>
      <c r="AJ8" s="252"/>
      <c r="AK8" s="252"/>
      <c r="AL8" s="253"/>
      <c r="AO8"/>
    </row>
    <row r="9" spans="1:41" s="31" customFormat="1" ht="29.25" customHeight="1" x14ac:dyDescent="0.2">
      <c r="H9" s="135" t="s">
        <v>2</v>
      </c>
      <c r="I9" s="257" t="s">
        <v>6</v>
      </c>
      <c r="J9" s="257"/>
      <c r="K9" s="257"/>
      <c r="L9" s="257"/>
      <c r="M9" s="257"/>
      <c r="N9" s="257"/>
      <c r="O9" s="313" t="s">
        <v>5</v>
      </c>
      <c r="P9" s="313"/>
      <c r="Q9" s="313"/>
      <c r="R9" s="313"/>
      <c r="S9" s="313"/>
      <c r="T9" s="313"/>
      <c r="U9" s="313"/>
      <c r="V9" s="313"/>
      <c r="W9" s="313"/>
      <c r="X9" s="313"/>
      <c r="Y9" s="313"/>
      <c r="Z9" s="313"/>
      <c r="AA9" s="313"/>
      <c r="AB9" s="313"/>
      <c r="AC9" s="313"/>
      <c r="AD9" s="313"/>
      <c r="AE9" s="313"/>
      <c r="AF9" s="313"/>
      <c r="AG9" s="313"/>
      <c r="AH9" s="313"/>
      <c r="AI9" s="313"/>
      <c r="AJ9" s="313"/>
      <c r="AK9" s="313"/>
      <c r="AL9" s="314"/>
    </row>
    <row r="10" spans="1:41" s="31" customFormat="1" ht="29.25" customHeight="1" x14ac:dyDescent="0.2">
      <c r="F10" s="1" t="s">
        <v>98</v>
      </c>
      <c r="H10" s="136"/>
      <c r="I10" s="258"/>
      <c r="J10" s="258"/>
      <c r="K10" s="258"/>
      <c r="L10" s="258"/>
      <c r="M10" s="258"/>
      <c r="N10" s="258"/>
      <c r="O10" s="249" t="s">
        <v>3</v>
      </c>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50"/>
    </row>
    <row r="11" spans="1:41" s="27" customFormat="1" ht="29.25" customHeight="1" x14ac:dyDescent="0.2">
      <c r="A11" s="120" t="b">
        <v>1</v>
      </c>
      <c r="F11" s="2">
        <v>1</v>
      </c>
      <c r="H11" s="21">
        <f>IFERROR(VLOOKUP(PRAE!F11,Berechnen!$T$1:$U$31,2,FALSE),"")</f>
        <v>44927</v>
      </c>
      <c r="I11" s="259">
        <v>20</v>
      </c>
      <c r="J11" s="260"/>
      <c r="K11" s="260"/>
      <c r="L11" s="260"/>
      <c r="M11" s="260"/>
      <c r="N11" s="261"/>
      <c r="O11" s="145" t="s">
        <v>184</v>
      </c>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7"/>
      <c r="AN11" s="71"/>
    </row>
    <row r="12" spans="1:41" s="27" customFormat="1" ht="29.25" customHeight="1" x14ac:dyDescent="0.2">
      <c r="A12" s="119" t="b">
        <v>1</v>
      </c>
      <c r="D12" s="67"/>
      <c r="F12" s="2">
        <v>2</v>
      </c>
      <c r="H12" s="22">
        <f>IFERROR(VLOOKUP(PRAE!F12,Berechnen!$T$1:$U$31,2,FALSE),"")</f>
        <v>44928</v>
      </c>
      <c r="I12" s="139">
        <v>20</v>
      </c>
      <c r="J12" s="140"/>
      <c r="K12" s="140"/>
      <c r="L12" s="140"/>
      <c r="M12" s="140"/>
      <c r="N12" s="141"/>
      <c r="O12" s="142" t="s">
        <v>184</v>
      </c>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4"/>
    </row>
    <row r="13" spans="1:41" s="27" customFormat="1" ht="29.25" customHeight="1" x14ac:dyDescent="0.2">
      <c r="A13" s="119" t="b">
        <v>0</v>
      </c>
      <c r="F13" s="2">
        <v>3</v>
      </c>
      <c r="H13" s="22">
        <f>IFERROR(VLOOKUP(PRAE!F13,Berechnen!$T$1:$U$31,2,FALSE),"")</f>
        <v>44929</v>
      </c>
      <c r="I13" s="139">
        <v>20</v>
      </c>
      <c r="J13" s="140"/>
      <c r="K13" s="140"/>
      <c r="L13" s="140"/>
      <c r="M13" s="140"/>
      <c r="N13" s="141"/>
      <c r="O13" s="142" t="s">
        <v>184</v>
      </c>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4"/>
    </row>
    <row r="14" spans="1:41" s="27" customFormat="1" ht="29.25" customHeight="1" x14ac:dyDescent="0.2">
      <c r="A14" s="119" t="b">
        <v>0</v>
      </c>
      <c r="F14" s="2">
        <v>4</v>
      </c>
      <c r="H14" s="22">
        <f>IFERROR(VLOOKUP(PRAE!F14,Berechnen!$T$1:$U$31,2,FALSE),"")</f>
        <v>44930</v>
      </c>
      <c r="I14" s="139">
        <v>50</v>
      </c>
      <c r="J14" s="140"/>
      <c r="K14" s="140"/>
      <c r="L14" s="140"/>
      <c r="M14" s="140"/>
      <c r="N14" s="141"/>
      <c r="O14" s="142" t="s">
        <v>201</v>
      </c>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4"/>
    </row>
    <row r="15" spans="1:41" s="27" customFormat="1" ht="29.25" customHeight="1" x14ac:dyDescent="0.2">
      <c r="A15" s="119" t="b">
        <v>0</v>
      </c>
      <c r="F15" s="2"/>
      <c r="H15" s="22" t="str">
        <f>IFERROR(VLOOKUP(PRAE!F15,Berechnen!$T$1:$U$31,2,FALSE),"")</f>
        <v/>
      </c>
      <c r="I15" s="139"/>
      <c r="J15" s="140"/>
      <c r="K15" s="140"/>
      <c r="L15" s="140"/>
      <c r="M15" s="140"/>
      <c r="N15" s="141"/>
      <c r="O15" s="142"/>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4"/>
    </row>
    <row r="16" spans="1:41" s="27" customFormat="1" ht="29.25" customHeight="1" x14ac:dyDescent="0.2">
      <c r="A16" s="119" t="b">
        <v>0</v>
      </c>
      <c r="C16" s="307"/>
      <c r="D16" s="307"/>
      <c r="F16" s="2"/>
      <c r="H16" s="22" t="str">
        <f>IFERROR(VLOOKUP(PRAE!F16,Berechnen!$T$1:$U$31,2,FALSE),"")</f>
        <v/>
      </c>
      <c r="I16" s="139"/>
      <c r="J16" s="140"/>
      <c r="K16" s="140"/>
      <c r="L16" s="140"/>
      <c r="M16" s="140"/>
      <c r="N16" s="141"/>
      <c r="O16" s="142"/>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4"/>
    </row>
    <row r="17" spans="1:38" s="27" customFormat="1" ht="29.25" customHeight="1" x14ac:dyDescent="0.2">
      <c r="A17" s="119" t="b">
        <v>0</v>
      </c>
      <c r="C17" s="307"/>
      <c r="D17" s="307"/>
      <c r="F17" s="2"/>
      <c r="H17" s="22" t="str">
        <f>IFERROR(VLOOKUP(PRAE!F17,Berechnen!$T$1:$U$31,2,FALSE),"")</f>
        <v/>
      </c>
      <c r="I17" s="139"/>
      <c r="J17" s="140"/>
      <c r="K17" s="140"/>
      <c r="L17" s="140"/>
      <c r="M17" s="140"/>
      <c r="N17" s="141"/>
      <c r="O17" s="142"/>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4"/>
    </row>
    <row r="18" spans="1:38" s="27" customFormat="1" ht="29.25" customHeight="1" x14ac:dyDescent="0.2">
      <c r="A18" s="119" t="b">
        <v>0</v>
      </c>
      <c r="F18" s="2"/>
      <c r="H18" s="22" t="str">
        <f>IFERROR(VLOOKUP(PRAE!F18,Berechnen!$T$1:$U$31,2,FALSE),"")</f>
        <v/>
      </c>
      <c r="I18" s="139"/>
      <c r="J18" s="140"/>
      <c r="K18" s="140"/>
      <c r="L18" s="140"/>
      <c r="M18" s="140"/>
      <c r="N18" s="141"/>
      <c r="O18" s="142"/>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4"/>
    </row>
    <row r="19" spans="1:38" s="27" customFormat="1" ht="29.25" customHeight="1" x14ac:dyDescent="0.2">
      <c r="A19" s="119" t="b">
        <v>0</v>
      </c>
      <c r="C19" s="307"/>
      <c r="D19" s="307"/>
      <c r="F19" s="2"/>
      <c r="H19" s="22" t="str">
        <f>IFERROR(VLOOKUP(PRAE!F19,Berechnen!$T$1:$U$31,2,FALSE),"")</f>
        <v/>
      </c>
      <c r="I19" s="139"/>
      <c r="J19" s="140"/>
      <c r="K19" s="140"/>
      <c r="L19" s="140"/>
      <c r="M19" s="140"/>
      <c r="N19" s="141"/>
      <c r="O19" s="142"/>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4"/>
    </row>
    <row r="20" spans="1:38" s="27" customFormat="1" ht="29.25" customHeight="1" x14ac:dyDescent="0.2">
      <c r="A20" s="119" t="b">
        <v>0</v>
      </c>
      <c r="C20" s="307"/>
      <c r="D20" s="307"/>
      <c r="F20" s="2"/>
      <c r="H20" s="22" t="str">
        <f>IFERROR(VLOOKUP(PRAE!F20,Berechnen!$T$1:$U$31,2,FALSE),"")</f>
        <v/>
      </c>
      <c r="I20" s="139"/>
      <c r="J20" s="140"/>
      <c r="K20" s="140"/>
      <c r="L20" s="140"/>
      <c r="M20" s="140"/>
      <c r="N20" s="141"/>
      <c r="O20" s="142"/>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4"/>
    </row>
    <row r="21" spans="1:38" s="27" customFormat="1" ht="29.25" customHeight="1" x14ac:dyDescent="0.2">
      <c r="A21" s="119" t="b">
        <v>0</v>
      </c>
      <c r="F21" s="2"/>
      <c r="H21" s="22" t="str">
        <f>IFERROR(VLOOKUP(PRAE!F21,Berechnen!$T$1:$U$31,2,FALSE),"")</f>
        <v/>
      </c>
      <c r="I21" s="139"/>
      <c r="J21" s="140"/>
      <c r="K21" s="140"/>
      <c r="L21" s="140"/>
      <c r="M21" s="140"/>
      <c r="N21" s="141"/>
      <c r="O21" s="142"/>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4"/>
    </row>
    <row r="22" spans="1:38" s="27" customFormat="1" ht="29.25" customHeight="1" x14ac:dyDescent="0.2">
      <c r="A22" s="119" t="b">
        <v>0</v>
      </c>
      <c r="C22" s="307"/>
      <c r="D22" s="307"/>
      <c r="F22" s="2"/>
      <c r="H22" s="22" t="str">
        <f>IFERROR(VLOOKUP(PRAE!F22,Berechnen!$T$1:$U$31,2,FALSE),"")</f>
        <v/>
      </c>
      <c r="I22" s="139"/>
      <c r="J22" s="140"/>
      <c r="K22" s="140"/>
      <c r="L22" s="140"/>
      <c r="M22" s="140"/>
      <c r="N22" s="141"/>
      <c r="O22" s="142"/>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4"/>
    </row>
    <row r="23" spans="1:38" s="27" customFormat="1" ht="29.25" customHeight="1" x14ac:dyDescent="0.2">
      <c r="A23" s="119" t="b">
        <v>0</v>
      </c>
      <c r="F23" s="2"/>
      <c r="H23" s="22" t="str">
        <f>IFERROR(VLOOKUP(PRAE!F23,Berechnen!$T$1:$U$31,2,FALSE),"")</f>
        <v/>
      </c>
      <c r="I23" s="139"/>
      <c r="J23" s="140"/>
      <c r="K23" s="140"/>
      <c r="L23" s="140"/>
      <c r="M23" s="140"/>
      <c r="N23" s="141"/>
      <c r="O23" s="142"/>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4"/>
    </row>
    <row r="24" spans="1:38" s="27" customFormat="1" ht="29.25" customHeight="1" x14ac:dyDescent="0.2">
      <c r="A24" s="119" t="b">
        <v>0</v>
      </c>
      <c r="F24" s="2"/>
      <c r="H24" s="22" t="str">
        <f>IFERROR(VLOOKUP(PRAE!F24,Berechnen!$T$1:$U$31,2,FALSE),"")</f>
        <v/>
      </c>
      <c r="I24" s="139"/>
      <c r="J24" s="140"/>
      <c r="K24" s="140"/>
      <c r="L24" s="140"/>
      <c r="M24" s="140"/>
      <c r="N24" s="141"/>
      <c r="O24" s="142"/>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row>
    <row r="25" spans="1:38" s="27" customFormat="1" ht="29.25" customHeight="1" x14ac:dyDescent="0.2">
      <c r="A25" s="119" t="b">
        <v>1</v>
      </c>
      <c r="F25" s="2"/>
      <c r="H25" s="22" t="str">
        <f>IFERROR(VLOOKUP(PRAE!F25,Berechnen!$T$1:$U$31,2,FALSE),"")</f>
        <v/>
      </c>
      <c r="I25" s="139"/>
      <c r="J25" s="140"/>
      <c r="K25" s="140"/>
      <c r="L25" s="140"/>
      <c r="M25" s="140"/>
      <c r="N25" s="141"/>
      <c r="O25" s="142"/>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4"/>
    </row>
    <row r="26" spans="1:38" s="27" customFormat="1" ht="29.25" customHeight="1" x14ac:dyDescent="0.2">
      <c r="F26" s="2"/>
      <c r="H26" s="22" t="str">
        <f>IFERROR(VLOOKUP(PRAE!F26,Berechnen!$T$1:$U$31,2,FALSE),"")</f>
        <v/>
      </c>
      <c r="I26" s="139"/>
      <c r="J26" s="140"/>
      <c r="K26" s="140"/>
      <c r="L26" s="140"/>
      <c r="M26" s="140"/>
      <c r="N26" s="141"/>
      <c r="O26" s="142"/>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4"/>
    </row>
    <row r="27" spans="1:38" s="27" customFormat="1" ht="29.25" customHeight="1" x14ac:dyDescent="0.2">
      <c r="F27" s="2"/>
      <c r="H27" s="22" t="str">
        <f>IFERROR(VLOOKUP(PRAE!F27,Berechnen!$T$1:$U$31,2,FALSE),"")</f>
        <v/>
      </c>
      <c r="I27" s="139"/>
      <c r="J27" s="140"/>
      <c r="K27" s="140"/>
      <c r="L27" s="140"/>
      <c r="M27" s="140"/>
      <c r="N27" s="141"/>
      <c r="O27" s="142"/>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4"/>
    </row>
    <row r="28" spans="1:38" s="27" customFormat="1" ht="29.25" customHeight="1" x14ac:dyDescent="0.2">
      <c r="F28" s="2"/>
      <c r="H28" s="22" t="str">
        <f>IFERROR(VLOOKUP(PRAE!F28,Berechnen!$T$1:$U$31,2,FALSE),"")</f>
        <v/>
      </c>
      <c r="I28" s="139"/>
      <c r="J28" s="140"/>
      <c r="K28" s="140"/>
      <c r="L28" s="140"/>
      <c r="M28" s="140"/>
      <c r="N28" s="141"/>
      <c r="O28" s="142"/>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4"/>
    </row>
    <row r="29" spans="1:38" s="27" customFormat="1" ht="29.25" customHeight="1" x14ac:dyDescent="0.2">
      <c r="F29" s="2"/>
      <c r="H29" s="22" t="str">
        <f>IFERROR(VLOOKUP(PRAE!F29,Berechnen!$T$1:$U$31,2,FALSE),"")</f>
        <v/>
      </c>
      <c r="I29" s="139"/>
      <c r="J29" s="140"/>
      <c r="K29" s="140"/>
      <c r="L29" s="140"/>
      <c r="M29" s="140"/>
      <c r="N29" s="141"/>
      <c r="O29" s="142"/>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4"/>
    </row>
    <row r="30" spans="1:38" s="27" customFormat="1" ht="29.25" customHeight="1" x14ac:dyDescent="0.2">
      <c r="F30" s="2"/>
      <c r="H30" s="22" t="str">
        <f>IFERROR(VLOOKUP(PRAE!F30,Berechnen!$T$1:$U$31,2,FALSE),"")</f>
        <v/>
      </c>
      <c r="I30" s="139"/>
      <c r="J30" s="140"/>
      <c r="K30" s="140"/>
      <c r="L30" s="140"/>
      <c r="M30" s="140"/>
      <c r="N30" s="141"/>
      <c r="O30" s="142"/>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4"/>
    </row>
    <row r="31" spans="1:38" s="27" customFormat="1" ht="29.25" customHeight="1" thickBot="1" x14ac:dyDescent="0.25">
      <c r="F31" s="2"/>
      <c r="H31" s="23" t="str">
        <f>IFERROR(VLOOKUP(PRAE!F31,Berechnen!$T$1:$U$31,2,FALSE),"")</f>
        <v/>
      </c>
      <c r="I31" s="292"/>
      <c r="J31" s="293"/>
      <c r="K31" s="293"/>
      <c r="L31" s="293"/>
      <c r="M31" s="293"/>
      <c r="N31" s="294"/>
      <c r="O31" s="295"/>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7"/>
    </row>
    <row r="32" spans="1:38" s="27" customFormat="1" x14ac:dyDescent="0.2">
      <c r="H32" s="298" t="s">
        <v>133</v>
      </c>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row>
    <row r="33" spans="2:39" s="27" customFormat="1" ht="48" customHeight="1" x14ac:dyDescent="0.2">
      <c r="H33" s="299"/>
      <c r="I33" s="299"/>
      <c r="J33" s="299"/>
      <c r="K33" s="299"/>
      <c r="L33" s="299"/>
      <c r="M33" s="299"/>
      <c r="N33" s="299"/>
      <c r="R33" s="301"/>
      <c r="S33" s="301"/>
      <c r="T33" s="301"/>
      <c r="U33" s="301"/>
      <c r="V33" s="301"/>
      <c r="W33" s="301"/>
      <c r="X33" s="301"/>
      <c r="Y33" s="301"/>
      <c r="Z33" s="301"/>
      <c r="AA33" s="301"/>
      <c r="AB33" s="301"/>
      <c r="AC33" s="301"/>
      <c r="AD33" s="301"/>
      <c r="AE33" s="301"/>
      <c r="AF33" s="301"/>
      <c r="AG33" s="301"/>
      <c r="AH33" s="301"/>
      <c r="AI33" s="301"/>
      <c r="AJ33" s="301"/>
      <c r="AK33" s="301"/>
      <c r="AL33" s="301"/>
    </row>
    <row r="34" spans="2:39" s="32" customFormat="1" ht="24.95" customHeight="1" x14ac:dyDescent="0.2">
      <c r="H34" s="300" t="s">
        <v>1</v>
      </c>
      <c r="I34" s="300"/>
      <c r="J34" s="300"/>
      <c r="K34" s="300"/>
      <c r="L34" s="300"/>
      <c r="M34" s="300"/>
      <c r="N34" s="300"/>
      <c r="R34" s="302" t="s">
        <v>135</v>
      </c>
      <c r="S34" s="302"/>
      <c r="T34" s="302"/>
      <c r="U34" s="302"/>
      <c r="V34" s="302"/>
      <c r="W34" s="302"/>
      <c r="X34" s="302"/>
      <c r="Y34" s="302"/>
      <c r="Z34" s="302"/>
      <c r="AA34" s="302"/>
      <c r="AB34" s="302"/>
      <c r="AC34" s="302"/>
      <c r="AD34" s="302"/>
      <c r="AE34" s="302"/>
      <c r="AF34" s="302"/>
      <c r="AG34" s="302"/>
      <c r="AH34" s="302"/>
      <c r="AI34" s="302"/>
      <c r="AJ34" s="302"/>
      <c r="AK34" s="302"/>
      <c r="AL34" s="302"/>
    </row>
    <row r="35" spans="2:39" s="27" customFormat="1" ht="30" customHeight="1" thickBot="1" x14ac:dyDescent="0.25">
      <c r="H35" s="291" t="s">
        <v>134</v>
      </c>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row>
    <row r="36" spans="2:39" s="34" customFormat="1" ht="36" customHeight="1" x14ac:dyDescent="0.3">
      <c r="B36" s="121"/>
      <c r="H36" s="157" t="s">
        <v>7</v>
      </c>
      <c r="I36" s="158"/>
      <c r="J36" s="158"/>
      <c r="K36" s="158"/>
      <c r="L36" s="158"/>
      <c r="M36" s="158"/>
      <c r="N36" s="158"/>
      <c r="O36" s="158"/>
      <c r="P36" s="158"/>
      <c r="Q36" s="158"/>
      <c r="R36" s="158"/>
      <c r="S36" s="158"/>
      <c r="T36" s="158"/>
      <c r="U36" s="158"/>
      <c r="V36" s="158"/>
      <c r="W36" s="158"/>
      <c r="X36" s="158"/>
      <c r="Y36" s="158"/>
      <c r="Z36" s="158"/>
      <c r="AA36" s="158"/>
      <c r="AB36" s="158"/>
      <c r="AC36" s="158"/>
      <c r="AD36" s="33"/>
      <c r="AE36" s="159"/>
      <c r="AF36" s="159"/>
      <c r="AG36" s="159"/>
      <c r="AH36" s="159"/>
      <c r="AI36" s="159"/>
      <c r="AJ36" s="159"/>
      <c r="AK36" s="159"/>
      <c r="AL36" s="160"/>
    </row>
    <row r="37" spans="2:39" ht="15" customHeight="1" x14ac:dyDescent="0.25">
      <c r="B37" s="118"/>
      <c r="H37" s="165" t="s">
        <v>8</v>
      </c>
      <c r="I37" s="166"/>
      <c r="J37" s="166"/>
      <c r="K37" s="166"/>
      <c r="L37" s="166"/>
      <c r="M37" s="166"/>
      <c r="N37" s="166"/>
      <c r="O37" s="166"/>
      <c r="P37" s="166"/>
      <c r="Q37" s="166"/>
      <c r="R37" s="166"/>
      <c r="S37" s="166"/>
      <c r="T37" s="166"/>
      <c r="U37" s="166"/>
      <c r="V37" s="166"/>
      <c r="W37" s="166"/>
      <c r="X37" s="166"/>
      <c r="Y37" s="166"/>
      <c r="Z37" s="166"/>
      <c r="AA37" s="166"/>
      <c r="AB37" s="166"/>
      <c r="AC37" s="166"/>
      <c r="AD37" s="35"/>
      <c r="AE37" s="161"/>
      <c r="AF37" s="161"/>
      <c r="AG37" s="161"/>
      <c r="AH37" s="161"/>
      <c r="AI37" s="161"/>
      <c r="AJ37" s="161"/>
      <c r="AK37" s="161"/>
      <c r="AL37" s="162"/>
    </row>
    <row r="38" spans="2:39" ht="13.5" customHeight="1" x14ac:dyDescent="0.25">
      <c r="B38" s="118"/>
      <c r="H38" s="167" t="s">
        <v>154</v>
      </c>
      <c r="I38" s="168"/>
      <c r="J38" s="168"/>
      <c r="K38" s="168"/>
      <c r="L38" s="168"/>
      <c r="M38" s="168"/>
      <c r="N38" s="168"/>
      <c r="O38" s="168"/>
      <c r="P38" s="168"/>
      <c r="Q38" s="168"/>
      <c r="R38" s="168"/>
      <c r="S38" s="168"/>
      <c r="T38" s="168"/>
      <c r="U38" s="168"/>
      <c r="V38" s="168"/>
      <c r="W38" s="168"/>
      <c r="X38" s="168"/>
      <c r="Y38" s="168"/>
      <c r="Z38" s="168"/>
      <c r="AA38" s="168"/>
      <c r="AB38" s="168"/>
      <c r="AC38" s="168"/>
      <c r="AD38" s="36"/>
      <c r="AE38" s="163"/>
      <c r="AF38" s="163"/>
      <c r="AG38" s="163"/>
      <c r="AH38" s="163"/>
      <c r="AI38" s="163"/>
      <c r="AJ38" s="163"/>
      <c r="AK38" s="163"/>
      <c r="AL38" s="164"/>
    </row>
    <row r="39" spans="2:39" ht="33" customHeight="1" x14ac:dyDescent="0.25">
      <c r="B39" s="118"/>
      <c r="H39" s="126" t="s">
        <v>108</v>
      </c>
      <c r="I39" s="127"/>
      <c r="J39" s="128"/>
      <c r="K39" s="169" t="str">
        <f>PRAE!E7</f>
        <v>ADAMSSON Adam</v>
      </c>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6"/>
      <c r="AM39" s="42"/>
    </row>
    <row r="40" spans="2:39" ht="33" customHeight="1" x14ac:dyDescent="0.25">
      <c r="B40" s="118"/>
      <c r="H40" s="126" t="s">
        <v>109</v>
      </c>
      <c r="I40" s="127"/>
      <c r="J40" s="128"/>
      <c r="K40" s="129">
        <f>VLOOKUP(PRAE!E7,Daten!B3:D25,3,FALSE)</f>
        <v>1234</v>
      </c>
      <c r="L40" s="130"/>
      <c r="M40" s="130"/>
      <c r="N40" s="131"/>
      <c r="O40" s="132" t="s">
        <v>0</v>
      </c>
      <c r="P40" s="133"/>
      <c r="Q40" s="133"/>
      <c r="R40" s="134"/>
      <c r="S40" s="148">
        <f>VLOOKUP(PRAE!E7,Daten!B3:D25,2,FALSE)</f>
        <v>44927</v>
      </c>
      <c r="T40" s="149"/>
      <c r="U40" s="149"/>
      <c r="V40" s="149"/>
      <c r="W40" s="149"/>
      <c r="X40" s="150"/>
      <c r="Y40" s="177"/>
      <c r="Z40" s="178"/>
      <c r="AA40" s="178"/>
      <c r="AB40" s="178"/>
      <c r="AC40" s="178"/>
      <c r="AD40" s="178"/>
      <c r="AE40" s="178"/>
      <c r="AF40" s="178"/>
      <c r="AG40" s="178"/>
      <c r="AH40" s="178"/>
      <c r="AI40" s="178"/>
      <c r="AJ40" s="178"/>
      <c r="AK40" s="178"/>
      <c r="AL40" s="179"/>
    </row>
    <row r="41" spans="2:39" ht="33" customHeight="1" x14ac:dyDescent="0.25">
      <c r="B41" s="118"/>
      <c r="H41" s="170" t="s">
        <v>139</v>
      </c>
      <c r="I41" s="171"/>
      <c r="J41" s="172"/>
      <c r="K41" s="173" t="str">
        <f>IF(VLOOKUP(PRAE!O6,Daten!$B$3:$AB$25,27,FALSE)=0,"",VLOOKUP(PRAE!O6,Daten!$B$3:$AB$25,27,FALSE))</f>
        <v/>
      </c>
      <c r="L41" s="174"/>
      <c r="M41" s="174"/>
      <c r="N41" s="174"/>
      <c r="O41" s="174"/>
      <c r="P41" s="174"/>
      <c r="Q41" s="174"/>
      <c r="R41" s="174"/>
      <c r="S41" s="174"/>
      <c r="T41" s="174"/>
      <c r="U41" s="174"/>
      <c r="V41" s="174"/>
      <c r="W41" s="175" t="s">
        <v>140</v>
      </c>
      <c r="X41" s="171"/>
      <c r="Y41" s="171"/>
      <c r="Z41" s="171"/>
      <c r="AA41" s="171"/>
      <c r="AB41" s="171"/>
      <c r="AC41" s="171"/>
      <c r="AD41" s="171"/>
      <c r="AE41" s="171"/>
      <c r="AF41" s="171"/>
      <c r="AG41" s="171"/>
      <c r="AH41" s="171"/>
      <c r="AI41" s="171"/>
      <c r="AJ41" s="171"/>
      <c r="AK41" s="171"/>
      <c r="AL41" s="176"/>
    </row>
    <row r="42" spans="2:39" ht="33" customHeight="1" x14ac:dyDescent="0.25">
      <c r="B42" s="118"/>
      <c r="H42" s="151" t="s">
        <v>9</v>
      </c>
      <c r="I42" s="152"/>
      <c r="J42" s="153"/>
      <c r="K42" s="154" t="str">
        <f>VLOOKUP(PRAE!E7,Daten!B3:E25,4,FALSE)</f>
        <v>Adamsson Weg 1, 1234 Adamstaden</v>
      </c>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6"/>
    </row>
    <row r="43" spans="2:39" x14ac:dyDescent="0.25">
      <c r="B43" s="118"/>
      <c r="H43" s="180" t="s">
        <v>110</v>
      </c>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2"/>
    </row>
    <row r="44" spans="2:39" ht="18.75" customHeight="1" x14ac:dyDescent="0.25">
      <c r="B44" s="118"/>
      <c r="H44" s="70" t="s">
        <v>141</v>
      </c>
      <c r="I44" s="183" t="s">
        <v>146</v>
      </c>
      <c r="J44" s="184"/>
      <c r="K44" s="184"/>
      <c r="L44" s="184"/>
      <c r="M44" s="184"/>
      <c r="N44" s="184"/>
      <c r="O44" s="183" t="s">
        <v>142</v>
      </c>
      <c r="P44" s="184"/>
      <c r="Q44" s="184"/>
      <c r="R44" s="184"/>
      <c r="S44" s="184"/>
      <c r="T44" s="184"/>
      <c r="U44" s="184"/>
      <c r="V44" s="184"/>
      <c r="W44" s="183" t="s">
        <v>143</v>
      </c>
      <c r="X44" s="184"/>
      <c r="Y44" s="184"/>
      <c r="Z44" s="184"/>
      <c r="AA44" s="184"/>
      <c r="AB44" s="184"/>
      <c r="AC44" s="184"/>
      <c r="AD44" s="184"/>
      <c r="AE44" s="183" t="s">
        <v>144</v>
      </c>
      <c r="AF44" s="184"/>
      <c r="AG44" s="184"/>
      <c r="AH44" s="184"/>
      <c r="AI44" s="184"/>
      <c r="AJ44" s="184"/>
      <c r="AK44" s="184"/>
      <c r="AL44" s="185"/>
    </row>
    <row r="45" spans="2:39" ht="18.75" customHeight="1" x14ac:dyDescent="0.25">
      <c r="B45" s="118"/>
      <c r="H45" s="68" t="s">
        <v>111</v>
      </c>
      <c r="I45" s="186" t="s">
        <v>145</v>
      </c>
      <c r="J45" s="187"/>
      <c r="K45" s="187"/>
      <c r="L45" s="187"/>
      <c r="M45" s="187"/>
      <c r="N45" s="187"/>
      <c r="O45" s="186" t="s">
        <v>147</v>
      </c>
      <c r="P45" s="187"/>
      <c r="Q45" s="187"/>
      <c r="R45" s="187"/>
      <c r="S45" s="187"/>
      <c r="T45" s="187"/>
      <c r="U45" s="187"/>
      <c r="V45" s="187"/>
      <c r="W45" s="186" t="s">
        <v>148</v>
      </c>
      <c r="X45" s="187"/>
      <c r="Y45" s="187"/>
      <c r="Z45" s="187"/>
      <c r="AA45" s="187"/>
      <c r="AB45" s="187"/>
      <c r="AC45" s="187"/>
      <c r="AD45" s="187"/>
      <c r="AE45" s="188"/>
      <c r="AF45" s="188"/>
      <c r="AG45" s="188"/>
      <c r="AH45" s="188"/>
      <c r="AI45" s="188"/>
      <c r="AJ45" s="188"/>
      <c r="AK45" s="188"/>
      <c r="AL45" s="189"/>
    </row>
    <row r="46" spans="2:39" ht="42.95" customHeight="1" x14ac:dyDescent="0.25">
      <c r="B46" s="118"/>
      <c r="H46" s="37" t="s">
        <v>112</v>
      </c>
      <c r="I46" s="192" t="str">
        <f>E5</f>
        <v>Jänner</v>
      </c>
      <c r="J46" s="193"/>
      <c r="K46" s="193"/>
      <c r="L46" s="193"/>
      <c r="M46" s="193"/>
      <c r="N46" s="194"/>
      <c r="O46" s="132" t="s">
        <v>11</v>
      </c>
      <c r="P46" s="133"/>
      <c r="Q46" s="134"/>
      <c r="R46" s="192">
        <f>E6</f>
        <v>2023</v>
      </c>
      <c r="S46" s="193"/>
      <c r="T46" s="194"/>
      <c r="U46" s="132" t="s">
        <v>12</v>
      </c>
      <c r="V46" s="133"/>
      <c r="W46" s="133"/>
      <c r="X46" s="133"/>
      <c r="Y46" s="133"/>
      <c r="Z46" s="134"/>
      <c r="AA46" s="195" t="str">
        <f>E4</f>
        <v>Jugendtraining</v>
      </c>
      <c r="AB46" s="196"/>
      <c r="AC46" s="196"/>
      <c r="AD46" s="196"/>
      <c r="AE46" s="196"/>
      <c r="AF46" s="196"/>
      <c r="AG46" s="196"/>
      <c r="AH46" s="196"/>
      <c r="AI46" s="196"/>
      <c r="AJ46" s="196"/>
      <c r="AK46" s="196"/>
      <c r="AL46" s="197"/>
    </row>
    <row r="47" spans="2:39" ht="21" customHeight="1" x14ac:dyDescent="0.25">
      <c r="B47" s="118"/>
      <c r="H47" s="207" t="s">
        <v>113</v>
      </c>
      <c r="I47" s="38" t="s">
        <v>13</v>
      </c>
      <c r="J47" s="190">
        <f>IF(Berechnen!V1=0,"",Berechnen!V1)</f>
        <v>20</v>
      </c>
      <c r="K47" s="198"/>
      <c r="L47" s="39" t="s">
        <v>14</v>
      </c>
      <c r="M47" s="190">
        <f>IF(Berechnen!V2=0,"",Berechnen!V2)</f>
        <v>20</v>
      </c>
      <c r="N47" s="190"/>
      <c r="O47" s="38" t="s">
        <v>15</v>
      </c>
      <c r="P47" s="190">
        <f>IF(Berechnen!V3=0,"",Berechnen!V3)</f>
        <v>20</v>
      </c>
      <c r="Q47" s="190"/>
      <c r="R47" s="38" t="s">
        <v>16</v>
      </c>
      <c r="S47" s="190">
        <f>IF(Berechnen!V4=0,"",Berechnen!V4)</f>
        <v>50</v>
      </c>
      <c r="T47" s="190"/>
      <c r="U47" s="38" t="s">
        <v>17</v>
      </c>
      <c r="V47" s="190" t="str">
        <f>IF(Berechnen!V5=0,"",Berechnen!V5)</f>
        <v/>
      </c>
      <c r="W47" s="190"/>
      <c r="X47" s="38" t="s">
        <v>18</v>
      </c>
      <c r="Y47" s="190" t="str">
        <f>IF(Berechnen!V6=0,"",Berechnen!V6)</f>
        <v/>
      </c>
      <c r="Z47" s="190"/>
      <c r="AA47" s="38" t="s">
        <v>19</v>
      </c>
      <c r="AB47" s="190" t="str">
        <f>IF(Berechnen!V7=0,"",Berechnen!V7)</f>
        <v/>
      </c>
      <c r="AC47" s="190"/>
      <c r="AD47" s="38" t="s">
        <v>20</v>
      </c>
      <c r="AE47" s="190" t="str">
        <f>IF(Berechnen!V8=0,"",Berechnen!V8)</f>
        <v/>
      </c>
      <c r="AF47" s="190"/>
      <c r="AG47" s="38" t="s">
        <v>21</v>
      </c>
      <c r="AH47" s="190" t="str">
        <f>IF(Berechnen!V9=0,"",Berechnen!V9)</f>
        <v/>
      </c>
      <c r="AI47" s="190"/>
      <c r="AJ47" s="38" t="s">
        <v>22</v>
      </c>
      <c r="AK47" s="190" t="str">
        <f>IF(Berechnen!V10=0,"",Berechnen!V10)</f>
        <v/>
      </c>
      <c r="AL47" s="191"/>
    </row>
    <row r="48" spans="2:39" ht="21" customHeight="1" x14ac:dyDescent="0.25">
      <c r="B48" s="118"/>
      <c r="H48" s="208"/>
      <c r="I48" s="38" t="s">
        <v>23</v>
      </c>
      <c r="J48" s="190" t="str">
        <f>IF(Berechnen!V11=0,"",Berechnen!V11)</f>
        <v/>
      </c>
      <c r="K48" s="198"/>
      <c r="L48" s="39" t="s">
        <v>24</v>
      </c>
      <c r="M48" s="190" t="str">
        <f>IF(Berechnen!V12=0,"",Berechnen!V12)</f>
        <v/>
      </c>
      <c r="N48" s="190"/>
      <c r="O48" s="38" t="s">
        <v>25</v>
      </c>
      <c r="P48" s="190" t="str">
        <f>IF(Berechnen!V13=0,"",Berechnen!V13)</f>
        <v/>
      </c>
      <c r="Q48" s="190"/>
      <c r="R48" s="38" t="s">
        <v>26</v>
      </c>
      <c r="S48" s="190" t="str">
        <f>IF(Berechnen!V14=0,"",Berechnen!V14)</f>
        <v/>
      </c>
      <c r="T48" s="190"/>
      <c r="U48" s="38" t="s">
        <v>27</v>
      </c>
      <c r="V48" s="190" t="str">
        <f>IF(Berechnen!V15=0,"",Berechnen!V15)</f>
        <v/>
      </c>
      <c r="W48" s="190"/>
      <c r="X48" s="38" t="s">
        <v>28</v>
      </c>
      <c r="Y48" s="190" t="str">
        <f>IF(Berechnen!V16=0,"",Berechnen!V16)</f>
        <v/>
      </c>
      <c r="Z48" s="190"/>
      <c r="AA48" s="38" t="s">
        <v>29</v>
      </c>
      <c r="AB48" s="190" t="str">
        <f>IF(Berechnen!V17=0,"",Berechnen!V17)</f>
        <v/>
      </c>
      <c r="AC48" s="190"/>
      <c r="AD48" s="38" t="s">
        <v>30</v>
      </c>
      <c r="AE48" s="190" t="str">
        <f>IF(Berechnen!V18=0,"",Berechnen!V18)</f>
        <v/>
      </c>
      <c r="AF48" s="190"/>
      <c r="AG48" s="38" t="s">
        <v>31</v>
      </c>
      <c r="AH48" s="190" t="str">
        <f>IF(Berechnen!V19=0,"",Berechnen!V19)</f>
        <v/>
      </c>
      <c r="AI48" s="190"/>
      <c r="AJ48" s="38" t="s">
        <v>32</v>
      </c>
      <c r="AK48" s="190" t="str">
        <f>IF(Berechnen!V20=0,"",Berechnen!V20)</f>
        <v/>
      </c>
      <c r="AL48" s="191"/>
    </row>
    <row r="49" spans="2:38" ht="21" customHeight="1" x14ac:dyDescent="0.25">
      <c r="B49" s="118"/>
      <c r="H49" s="208"/>
      <c r="I49" s="38" t="s">
        <v>33</v>
      </c>
      <c r="J49" s="190" t="str">
        <f>IF(Berechnen!V21=0,"",Berechnen!V21)</f>
        <v/>
      </c>
      <c r="K49" s="198"/>
      <c r="L49" s="39" t="s">
        <v>34</v>
      </c>
      <c r="M49" s="190" t="str">
        <f>IF(Berechnen!V22=0,"",Berechnen!V22)</f>
        <v/>
      </c>
      <c r="N49" s="190"/>
      <c r="O49" s="38" t="s">
        <v>35</v>
      </c>
      <c r="P49" s="190" t="str">
        <f>IF(Berechnen!V23=0,"",Berechnen!V23)</f>
        <v/>
      </c>
      <c r="Q49" s="190"/>
      <c r="R49" s="38" t="s">
        <v>36</v>
      </c>
      <c r="S49" s="190" t="str">
        <f>IF(Berechnen!V24=0,"",Berechnen!V24)</f>
        <v/>
      </c>
      <c r="T49" s="190"/>
      <c r="U49" s="38" t="s">
        <v>37</v>
      </c>
      <c r="V49" s="190" t="str">
        <f>IF(Berechnen!V25=0,"",Berechnen!V25)</f>
        <v/>
      </c>
      <c r="W49" s="190"/>
      <c r="X49" s="38" t="s">
        <v>38</v>
      </c>
      <c r="Y49" s="190" t="str">
        <f>IF(Berechnen!V26=0,"",Berechnen!V26)</f>
        <v/>
      </c>
      <c r="Z49" s="190"/>
      <c r="AA49" s="38" t="s">
        <v>39</v>
      </c>
      <c r="AB49" s="190" t="str">
        <f>IF(Berechnen!V27=0,"",Berechnen!V27)</f>
        <v/>
      </c>
      <c r="AC49" s="190"/>
      <c r="AD49" s="38" t="s">
        <v>40</v>
      </c>
      <c r="AE49" s="190" t="str">
        <f>IF(Berechnen!V28=0,"",Berechnen!V28)</f>
        <v/>
      </c>
      <c r="AF49" s="190"/>
      <c r="AG49" s="38" t="s">
        <v>41</v>
      </c>
      <c r="AH49" s="190" t="str">
        <f>IF(Berechnen!V29=0,"",Berechnen!V29)</f>
        <v/>
      </c>
      <c r="AI49" s="190"/>
      <c r="AJ49" s="38" t="s">
        <v>42</v>
      </c>
      <c r="AK49" s="190" t="str">
        <f>IF(Berechnen!V30=0,"",Berechnen!V30)</f>
        <v/>
      </c>
      <c r="AL49" s="191"/>
    </row>
    <row r="50" spans="2:38" ht="21" customHeight="1" x14ac:dyDescent="0.25">
      <c r="B50" s="118"/>
      <c r="H50" s="209"/>
      <c r="I50" s="40" t="s">
        <v>43</v>
      </c>
      <c r="J50" s="190" t="str">
        <f>IF(Berechnen!V31=0,"",Berechnen!V31)</f>
        <v/>
      </c>
      <c r="K50" s="198"/>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6"/>
    </row>
    <row r="51" spans="2:38" ht="24.95" customHeight="1" x14ac:dyDescent="0.25">
      <c r="B51" s="118"/>
      <c r="H51" s="285" t="s">
        <v>44</v>
      </c>
      <c r="I51" s="286"/>
      <c r="J51" s="286"/>
      <c r="K51" s="286"/>
      <c r="L51" s="286"/>
      <c r="M51" s="286"/>
      <c r="N51" s="286"/>
      <c r="O51" s="286"/>
      <c r="P51" s="286"/>
      <c r="Q51" s="286"/>
      <c r="R51" s="286"/>
      <c r="S51" s="287">
        <f>SUM(J47:K50)+SUM(M47:N49)+SUM(P47:Q49)+SUM(S47:T49)+SUM(V47:W49)+SUM(Y47:Z49)+SUM(AB47:AC49)+SUM(AE47:AF49)+SUM(AH47:AI49)+SUM(AK47:AL49)</f>
        <v>110</v>
      </c>
      <c r="T51" s="287"/>
      <c r="U51" s="287"/>
      <c r="V51" s="287"/>
      <c r="W51" s="287"/>
      <c r="X51" s="287"/>
      <c r="Y51" s="287"/>
      <c r="Z51" s="287"/>
      <c r="AA51" s="286" t="s">
        <v>45</v>
      </c>
      <c r="AB51" s="286"/>
      <c r="AC51" s="286"/>
      <c r="AD51" s="286"/>
      <c r="AE51" s="286"/>
      <c r="AF51" s="286"/>
      <c r="AG51" s="286"/>
      <c r="AH51" s="286"/>
      <c r="AI51" s="286"/>
      <c r="AJ51" s="286"/>
      <c r="AK51" s="286"/>
      <c r="AL51" s="288"/>
    </row>
    <row r="52" spans="2:38" ht="5.0999999999999996" customHeight="1" x14ac:dyDescent="0.25">
      <c r="B52" s="118"/>
      <c r="H52" s="41"/>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3"/>
    </row>
    <row r="53" spans="2:38" ht="24.95" customHeight="1" x14ac:dyDescent="0.25">
      <c r="B53" s="118"/>
      <c r="H53" s="44" t="s">
        <v>46</v>
      </c>
      <c r="I53" s="289" t="str">
        <f>Berechnen!A2</f>
        <v>Einhundertzehn</v>
      </c>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90"/>
    </row>
    <row r="54" spans="2:38" ht="5.0999999999999996" customHeight="1" x14ac:dyDescent="0.25">
      <c r="B54" s="118"/>
      <c r="H54" s="41"/>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3"/>
    </row>
    <row r="55" spans="2:38" ht="13.5" customHeight="1" thickBot="1" x14ac:dyDescent="0.3">
      <c r="B55" s="118"/>
      <c r="H55" s="199" t="s">
        <v>153</v>
      </c>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1"/>
    </row>
    <row r="56" spans="2:38" ht="8.1" customHeight="1" thickBot="1" x14ac:dyDescent="0.3">
      <c r="B56" s="118"/>
    </row>
    <row r="57" spans="2:38" ht="18" customHeight="1" x14ac:dyDescent="0.25">
      <c r="B57" s="118"/>
      <c r="H57" s="202" t="s">
        <v>114</v>
      </c>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4"/>
    </row>
    <row r="58" spans="2:38" x14ac:dyDescent="0.25">
      <c r="B58" s="118"/>
      <c r="H58" s="238" t="s">
        <v>115</v>
      </c>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5"/>
    </row>
    <row r="59" spans="2:38" ht="27" customHeight="1" x14ac:dyDescent="0.25">
      <c r="B59" s="118"/>
      <c r="H59" s="276" t="s">
        <v>157</v>
      </c>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8"/>
    </row>
    <row r="60" spans="2:38" ht="22.5" customHeight="1" x14ac:dyDescent="0.25">
      <c r="H60" s="279" t="s">
        <v>155</v>
      </c>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1"/>
    </row>
    <row r="61" spans="2:38" ht="24.95" customHeight="1" x14ac:dyDescent="0.25">
      <c r="H61" s="45" t="s">
        <v>116</v>
      </c>
      <c r="I61" s="282" t="s">
        <v>117</v>
      </c>
      <c r="J61" s="282"/>
      <c r="K61" s="282"/>
      <c r="L61" s="282"/>
      <c r="M61" s="282"/>
      <c r="N61" s="282"/>
      <c r="O61" s="282"/>
      <c r="P61" s="42"/>
      <c r="Q61" s="42"/>
      <c r="R61" s="42"/>
      <c r="S61" s="42"/>
      <c r="T61" s="42"/>
      <c r="U61" s="42"/>
      <c r="V61" s="42"/>
      <c r="W61" s="42"/>
      <c r="X61" s="42"/>
      <c r="Y61" s="42"/>
      <c r="Z61" s="42"/>
      <c r="AA61" s="42"/>
      <c r="AB61" s="42"/>
      <c r="AC61" s="42"/>
      <c r="AD61" s="42"/>
      <c r="AE61" s="42"/>
      <c r="AF61" s="42"/>
      <c r="AG61" s="42"/>
      <c r="AH61" s="42"/>
      <c r="AI61" s="42"/>
      <c r="AJ61" s="42"/>
      <c r="AK61" s="42"/>
      <c r="AL61" s="43"/>
    </row>
    <row r="62" spans="2:38" x14ac:dyDescent="0.25">
      <c r="H62" s="265" t="s">
        <v>156</v>
      </c>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7"/>
    </row>
    <row r="63" spans="2:38" ht="30" customHeight="1" x14ac:dyDescent="0.25">
      <c r="H63" s="276" t="s">
        <v>158</v>
      </c>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4"/>
    </row>
    <row r="64" spans="2:38" ht="24.95" customHeight="1" x14ac:dyDescent="0.25">
      <c r="H64" s="46" t="s">
        <v>118</v>
      </c>
      <c r="I64" s="282" t="s">
        <v>119</v>
      </c>
      <c r="J64" s="282"/>
      <c r="K64" s="282"/>
      <c r="L64" s="282"/>
      <c r="M64" s="282"/>
      <c r="N64" s="282"/>
      <c r="O64" s="282"/>
      <c r="P64" s="282"/>
      <c r="Q64" s="47"/>
      <c r="R64" s="47"/>
      <c r="S64" s="47"/>
      <c r="T64" s="47"/>
      <c r="U64" s="47"/>
      <c r="V64" s="47"/>
      <c r="W64" s="47"/>
      <c r="X64" s="47"/>
      <c r="Y64" s="47"/>
      <c r="Z64" s="47"/>
      <c r="AA64" s="47"/>
      <c r="AB64" s="47"/>
      <c r="AC64" s="47"/>
      <c r="AD64" s="47"/>
      <c r="AE64" s="47"/>
      <c r="AF64" s="47"/>
      <c r="AG64" s="47"/>
      <c r="AH64" s="47"/>
      <c r="AI64" s="47"/>
      <c r="AJ64" s="47"/>
      <c r="AK64" s="47"/>
      <c r="AL64" s="48"/>
    </row>
    <row r="65" spans="8:40" x14ac:dyDescent="0.25">
      <c r="H65" s="265" t="s">
        <v>120</v>
      </c>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7"/>
    </row>
    <row r="66" spans="8:40" ht="30" customHeight="1" x14ac:dyDescent="0.25">
      <c r="H66" s="268" t="s">
        <v>121</v>
      </c>
      <c r="I66" s="269"/>
      <c r="J66" s="270"/>
      <c r="K66" s="271"/>
      <c r="L66" s="272"/>
      <c r="M66" s="272"/>
      <c r="N66" s="272"/>
      <c r="O66" s="272"/>
      <c r="P66" s="272"/>
      <c r="Q66" s="272"/>
      <c r="R66" s="273"/>
      <c r="S66" s="42"/>
      <c r="T66" s="42"/>
      <c r="U66" s="42"/>
      <c r="V66" s="42"/>
      <c r="W66" s="42"/>
      <c r="X66" s="42"/>
      <c r="Y66" s="42"/>
      <c r="Z66" s="42"/>
      <c r="AA66" s="42"/>
      <c r="AB66" s="42"/>
      <c r="AC66" s="42"/>
      <c r="AD66" s="42"/>
      <c r="AE66" s="42"/>
      <c r="AF66" s="42"/>
      <c r="AG66" s="42"/>
      <c r="AH66" s="42"/>
      <c r="AI66" s="42"/>
      <c r="AJ66" s="42"/>
      <c r="AK66" s="42"/>
      <c r="AL66" s="43"/>
    </row>
    <row r="67" spans="8:40" ht="5.0999999999999996" customHeight="1" x14ac:dyDescent="0.25">
      <c r="H67" s="41"/>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3"/>
    </row>
    <row r="68" spans="8:40" ht="30" customHeight="1" x14ac:dyDescent="0.25">
      <c r="H68" s="49" t="s">
        <v>122</v>
      </c>
      <c r="I68" s="231" t="s">
        <v>99</v>
      </c>
      <c r="J68" s="232"/>
      <c r="K68" s="64" t="str">
        <f>IF(A25=TRUE,VLOOKUP(PRAE!O6,Daten!$B$3:$Z$25,6,FALSE),"")</f>
        <v>A</v>
      </c>
      <c r="L68" s="65" t="str">
        <f>IF(A25=TRUE,VLOOKUP(PRAE!O6,Daten!$B$3:$Z$25,7,FALSE),"")</f>
        <v>T</v>
      </c>
      <c r="M68" s="65">
        <f>IF(A25=TRUE,VLOOKUP(PRAE!O6,Daten!$B$3:$Z$25,8,FALSE),"")</f>
        <v>1</v>
      </c>
      <c r="N68" s="65">
        <f>IF(A25=TRUE,VLOOKUP(PRAE!O6,Daten!$B$3:$Z$25,9,FALSE),"")</f>
        <v>2</v>
      </c>
      <c r="O68" s="65"/>
      <c r="P68" s="65">
        <f>IF(A25=TRUE,VLOOKUP(PRAE!O6,Daten!$B$3:$Z$25,10,FALSE),"")</f>
        <v>3</v>
      </c>
      <c r="Q68" s="65">
        <f>IF(A25=TRUE,VLOOKUP(PRAE!O6,Daten!$B$3:$Z$25,11,FALSE),"")</f>
        <v>4</v>
      </c>
      <c r="R68" s="65">
        <f>IF(A25=TRUE,VLOOKUP(PRAE!O6,Daten!$B$3:$Z$25,12,FALSE),"")</f>
        <v>5</v>
      </c>
      <c r="S68" s="65">
        <f>IF(A25=TRUE,VLOOKUP(PRAE!O6,Daten!$B$3:$Z$25,13,FALSE),"")</f>
        <v>6</v>
      </c>
      <c r="T68" s="65"/>
      <c r="U68" s="65">
        <f>IF(A25=TRUE,VLOOKUP(PRAE!O6,Daten!$B$3:$Z$25,14,FALSE),"")</f>
        <v>7</v>
      </c>
      <c r="V68" s="65">
        <f>IF(A25=TRUE,VLOOKUP(PRAE!O6,Daten!$B$3:$Z$25,15,FALSE),"")</f>
        <v>8</v>
      </c>
      <c r="W68" s="65">
        <f>IF(A25=TRUE,VLOOKUP(PRAE!O6,Daten!$B$3:$Z$25,16,FALSE),"")</f>
        <v>9</v>
      </c>
      <c r="X68" s="65">
        <f>IF(A25=TRUE,VLOOKUP(PRAE!O6,Daten!$B$3:$Z$25,17,FALSE),"")</f>
        <v>0</v>
      </c>
      <c r="Y68" s="65"/>
      <c r="Z68" s="65">
        <f>IF(A25=TRUE,VLOOKUP(PRAE!O6,Daten!$B$3:$Z$25,18,FALSE),"")</f>
        <v>1</v>
      </c>
      <c r="AA68" s="65">
        <f>IF(A25=TRUE,VLOOKUP(PRAE!O6,Daten!$B$3:$Z$25,19,FALSE),"")</f>
        <v>2</v>
      </c>
      <c r="AB68" s="65">
        <f>IF(A25=TRUE,VLOOKUP(PRAE!O6,Daten!$B$3:$Z$25,20,FALSE),"")</f>
        <v>3</v>
      </c>
      <c r="AC68" s="65">
        <f>IF(A25=TRUE,VLOOKUP(PRAE!O6,Daten!$B$3:$Z$25,21,FALSE),"")</f>
        <v>4</v>
      </c>
      <c r="AD68" s="65"/>
      <c r="AE68" s="65">
        <f>IF(A25=TRUE,VLOOKUP(PRAE!O6,Daten!$B$3:$Z$25,22,FALSE),"")</f>
        <v>5</v>
      </c>
      <c r="AF68" s="65">
        <f>IF(A25=TRUE,VLOOKUP(PRAE!O6,Daten!$B$3:$Z$25,23,FALSE),"")</f>
        <v>6</v>
      </c>
      <c r="AG68" s="65">
        <f>IF(A25=TRUE,VLOOKUP(PRAE!O6,Daten!$B$3:$Z$25,24,FALSE),"")</f>
        <v>7</v>
      </c>
      <c r="AH68" s="66">
        <f>IF(A25=TRUE,VLOOKUP(PRAE!O6,Daten!$B$3:$Z$25,25,FALSE),"")</f>
        <v>8</v>
      </c>
      <c r="AI68" s="50"/>
      <c r="AJ68" s="50"/>
      <c r="AK68" s="42"/>
      <c r="AL68" s="43"/>
    </row>
    <row r="69" spans="8:40" ht="5.0999999999999996" customHeight="1" x14ac:dyDescent="0.25">
      <c r="H69" s="41"/>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3"/>
    </row>
    <row r="70" spans="8:40" ht="30" customHeight="1" x14ac:dyDescent="0.25">
      <c r="H70" s="41"/>
      <c r="I70" s="231" t="s">
        <v>97</v>
      </c>
      <c r="J70" s="232"/>
      <c r="K70" s="233" t="str">
        <f>IF(IF(A25=TRUE,VLOOKUP(PRAE!O6,Daten!$B$3:$AA$25,26,FALSE),"")=0,"",IF(A25=TRUE,VLOOKUP(PRAE!O6,Daten!$B$3:$AA$25,26,FALSE),""))</f>
        <v>ADAM1234</v>
      </c>
      <c r="L70" s="234"/>
      <c r="M70" s="234"/>
      <c r="N70" s="234"/>
      <c r="O70" s="234"/>
      <c r="P70" s="234"/>
      <c r="Q70" s="234"/>
      <c r="R70" s="234"/>
      <c r="S70" s="234"/>
      <c r="T70" s="234"/>
      <c r="U70" s="234"/>
      <c r="V70" s="235" t="s">
        <v>123</v>
      </c>
      <c r="W70" s="236"/>
      <c r="X70" s="236"/>
      <c r="Y70" s="236"/>
      <c r="Z70" s="236"/>
      <c r="AA70" s="236"/>
      <c r="AB70" s="236"/>
      <c r="AC70" s="236"/>
      <c r="AD70" s="236"/>
      <c r="AE70" s="236"/>
      <c r="AF70" s="236"/>
      <c r="AG70" s="236"/>
      <c r="AH70" s="236"/>
      <c r="AI70" s="236"/>
      <c r="AJ70" s="236"/>
      <c r="AK70" s="236"/>
      <c r="AL70" s="237"/>
      <c r="AN70" s="51"/>
    </row>
    <row r="71" spans="8:40" ht="5.0999999999999996" customHeight="1" x14ac:dyDescent="0.25">
      <c r="H71" s="41"/>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3"/>
    </row>
    <row r="72" spans="8:40" ht="20.100000000000001" customHeight="1" x14ac:dyDescent="0.25">
      <c r="H72" s="238" t="s">
        <v>100</v>
      </c>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40"/>
    </row>
    <row r="73" spans="8:40" ht="37.5" customHeight="1" x14ac:dyDescent="0.25">
      <c r="H73" s="214"/>
      <c r="I73" s="215"/>
      <c r="J73" s="215"/>
      <c r="K73" s="215"/>
      <c r="L73" s="215"/>
      <c r="M73" s="215"/>
      <c r="N73" s="215"/>
      <c r="O73" s="215"/>
      <c r="P73" s="215"/>
      <c r="Q73" s="215"/>
      <c r="R73" s="47"/>
      <c r="S73" s="42"/>
      <c r="T73" s="42"/>
      <c r="U73" s="47"/>
      <c r="V73" s="47"/>
      <c r="W73" s="241"/>
      <c r="X73" s="241"/>
      <c r="Y73" s="241"/>
      <c r="Z73" s="241"/>
      <c r="AA73" s="241"/>
      <c r="AB73" s="241"/>
      <c r="AC73" s="241"/>
      <c r="AD73" s="241"/>
      <c r="AE73" s="241"/>
      <c r="AF73" s="241"/>
      <c r="AG73" s="241"/>
      <c r="AH73" s="241"/>
      <c r="AI73" s="241"/>
      <c r="AJ73" s="241"/>
      <c r="AK73" s="241"/>
      <c r="AL73" s="242"/>
    </row>
    <row r="74" spans="8:40" ht="12.95" customHeight="1" thickBot="1" x14ac:dyDescent="0.3">
      <c r="H74" s="262" t="s">
        <v>1</v>
      </c>
      <c r="I74" s="263"/>
      <c r="J74" s="263"/>
      <c r="K74" s="263"/>
      <c r="L74" s="263"/>
      <c r="M74" s="263"/>
      <c r="N74" s="263"/>
      <c r="O74" s="263"/>
      <c r="P74" s="263"/>
      <c r="Q74" s="263"/>
      <c r="R74" s="52"/>
      <c r="S74" s="52"/>
      <c r="T74" s="52"/>
      <c r="U74" s="53"/>
      <c r="V74" s="53"/>
      <c r="W74" s="263" t="s">
        <v>124</v>
      </c>
      <c r="X74" s="263"/>
      <c r="Y74" s="263"/>
      <c r="Z74" s="263"/>
      <c r="AA74" s="263"/>
      <c r="AB74" s="263"/>
      <c r="AC74" s="263"/>
      <c r="AD74" s="263"/>
      <c r="AE74" s="263"/>
      <c r="AF74" s="263"/>
      <c r="AG74" s="263"/>
      <c r="AH74" s="263"/>
      <c r="AI74" s="263"/>
      <c r="AJ74" s="263"/>
      <c r="AK74" s="263"/>
      <c r="AL74" s="264"/>
    </row>
    <row r="75" spans="8:40" ht="8.1" customHeight="1" thickBot="1" x14ac:dyDescent="0.3"/>
    <row r="76" spans="8:40" ht="8.1" customHeight="1" x14ac:dyDescent="0.25">
      <c r="H76" s="202" t="s">
        <v>125</v>
      </c>
      <c r="I76" s="203"/>
      <c r="J76" s="203"/>
      <c r="K76" s="203"/>
      <c r="L76" s="203"/>
      <c r="M76" s="203"/>
      <c r="N76" s="203"/>
      <c r="O76" s="203"/>
      <c r="P76" s="203"/>
      <c r="Q76" s="203"/>
      <c r="R76" s="203"/>
      <c r="S76" s="203"/>
      <c r="T76" s="203"/>
      <c r="U76" s="203"/>
      <c r="V76" s="203"/>
      <c r="W76" s="88"/>
      <c r="X76" s="88"/>
      <c r="Y76" s="88"/>
      <c r="Z76" s="88"/>
      <c r="AA76" s="88"/>
      <c r="AB76" s="88"/>
      <c r="AC76" s="88"/>
      <c r="AD76" s="88"/>
      <c r="AE76" s="88"/>
      <c r="AF76" s="88"/>
      <c r="AG76" s="88"/>
      <c r="AH76" s="88"/>
      <c r="AI76" s="88"/>
      <c r="AJ76" s="88"/>
      <c r="AK76" s="88"/>
      <c r="AL76" s="89"/>
    </row>
    <row r="77" spans="8:40" ht="10.5" customHeight="1" x14ac:dyDescent="0.25">
      <c r="H77" s="245"/>
      <c r="I77" s="246"/>
      <c r="J77" s="246"/>
      <c r="K77" s="246"/>
      <c r="L77" s="246"/>
      <c r="M77" s="246"/>
      <c r="N77" s="246"/>
      <c r="O77" s="246"/>
      <c r="P77" s="246"/>
      <c r="Q77" s="246"/>
      <c r="R77" s="246"/>
      <c r="S77" s="246"/>
      <c r="T77" s="246"/>
      <c r="U77" s="246"/>
      <c r="V77" s="246"/>
      <c r="W77" s="86"/>
      <c r="X77" s="91" t="s">
        <v>168</v>
      </c>
      <c r="Y77" s="87"/>
      <c r="Z77" s="87"/>
      <c r="AA77" s="87"/>
      <c r="AB77" s="87"/>
      <c r="AC77" s="87"/>
      <c r="AD77" s="87"/>
      <c r="AE77" s="87"/>
      <c r="AF77" s="87"/>
      <c r="AG77" s="87"/>
      <c r="AH77" s="87"/>
      <c r="AI77" s="87"/>
      <c r="AJ77" s="87"/>
      <c r="AK77" s="87"/>
      <c r="AL77" s="90"/>
    </row>
    <row r="78" spans="8:40" ht="33" customHeight="1" x14ac:dyDescent="0.25">
      <c r="H78" s="226" t="s">
        <v>126</v>
      </c>
      <c r="I78" s="227"/>
      <c r="J78" s="227"/>
      <c r="K78" s="243" t="str">
        <f>E8</f>
        <v>Atte.at</v>
      </c>
      <c r="L78" s="244"/>
      <c r="M78" s="244"/>
      <c r="N78" s="244"/>
      <c r="O78" s="244"/>
      <c r="P78" s="244"/>
      <c r="Q78" s="244"/>
      <c r="R78" s="244"/>
      <c r="S78" s="244"/>
      <c r="T78" s="244"/>
      <c r="U78" s="244"/>
      <c r="V78" s="244"/>
      <c r="W78" s="85"/>
      <c r="X78" s="247" t="s">
        <v>167</v>
      </c>
      <c r="Y78" s="247"/>
      <c r="Z78" s="247"/>
      <c r="AA78" s="247"/>
      <c r="AB78" s="247"/>
      <c r="AC78" s="247"/>
      <c r="AD78" s="247"/>
      <c r="AE78" s="247"/>
      <c r="AF78" s="247"/>
      <c r="AG78" s="247"/>
      <c r="AH78" s="247"/>
      <c r="AI78" s="247"/>
      <c r="AJ78" s="247"/>
      <c r="AK78" s="247"/>
      <c r="AL78" s="248"/>
    </row>
    <row r="79" spans="8:40" ht="5.0999999999999996" customHeight="1" x14ac:dyDescent="0.25">
      <c r="H79" s="54"/>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6"/>
    </row>
    <row r="80" spans="8:40" ht="24.95" customHeight="1" x14ac:dyDescent="0.25">
      <c r="H80" s="228" t="s">
        <v>101</v>
      </c>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30"/>
    </row>
    <row r="81" spans="2:38" ht="37.5" customHeight="1" x14ac:dyDescent="0.25">
      <c r="H81" s="214"/>
      <c r="I81" s="215"/>
      <c r="J81" s="215"/>
      <c r="K81" s="215"/>
      <c r="L81" s="215"/>
      <c r="M81" s="215"/>
      <c r="N81" s="215"/>
      <c r="O81" s="215"/>
      <c r="P81" s="215"/>
      <c r="Q81" s="215"/>
      <c r="R81" s="42"/>
      <c r="S81" s="42"/>
      <c r="T81" s="42"/>
      <c r="U81" s="42"/>
      <c r="V81" s="216"/>
      <c r="W81" s="216"/>
      <c r="X81" s="216"/>
      <c r="Y81" s="216"/>
      <c r="Z81" s="216"/>
      <c r="AA81" s="216"/>
      <c r="AB81" s="216"/>
      <c r="AC81" s="216"/>
      <c r="AD81" s="216"/>
      <c r="AE81" s="216"/>
      <c r="AF81" s="216"/>
      <c r="AG81" s="216"/>
      <c r="AH81" s="216"/>
      <c r="AI81" s="216"/>
      <c r="AJ81" s="216"/>
      <c r="AK81" s="216"/>
      <c r="AL81" s="217"/>
    </row>
    <row r="82" spans="2:38" ht="15.75" thickBot="1" x14ac:dyDescent="0.3">
      <c r="H82" s="218" t="s">
        <v>1</v>
      </c>
      <c r="I82" s="219"/>
      <c r="J82" s="219"/>
      <c r="K82" s="219"/>
      <c r="L82" s="219"/>
      <c r="M82" s="219"/>
      <c r="N82" s="219"/>
      <c r="O82" s="219"/>
      <c r="P82" s="219"/>
      <c r="Q82" s="219"/>
      <c r="R82" s="52"/>
      <c r="S82" s="52"/>
      <c r="T82" s="52"/>
      <c r="U82" s="52"/>
      <c r="V82" s="220" t="s">
        <v>159</v>
      </c>
      <c r="W82" s="220"/>
      <c r="X82" s="220"/>
      <c r="Y82" s="220"/>
      <c r="Z82" s="220"/>
      <c r="AA82" s="220"/>
      <c r="AB82" s="220"/>
      <c r="AC82" s="220"/>
      <c r="AD82" s="220"/>
      <c r="AE82" s="220"/>
      <c r="AF82" s="220"/>
      <c r="AG82" s="220"/>
      <c r="AH82" s="220"/>
      <c r="AI82" s="220"/>
      <c r="AJ82" s="220"/>
      <c r="AK82" s="220"/>
      <c r="AL82" s="221"/>
    </row>
    <row r="83" spans="2:38" x14ac:dyDescent="0.25">
      <c r="H83" s="222" t="s">
        <v>47</v>
      </c>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row>
    <row r="84" spans="2:38" ht="15" customHeight="1" x14ac:dyDescent="0.25">
      <c r="H84" s="224" t="s">
        <v>127</v>
      </c>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row>
    <row r="85" spans="2:38" x14ac:dyDescent="0.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row>
    <row r="86" spans="2:38" x14ac:dyDescent="0.25">
      <c r="V86" s="210" t="s">
        <v>160</v>
      </c>
      <c r="W86" s="210"/>
      <c r="X86" s="210"/>
      <c r="Y86" s="210"/>
      <c r="Z86" s="210"/>
      <c r="AA86" s="210"/>
      <c r="AB86" s="210"/>
      <c r="AC86" s="210"/>
      <c r="AD86" s="210"/>
      <c r="AE86" s="210"/>
      <c r="AF86" s="210"/>
      <c r="AG86" s="210"/>
      <c r="AH86" s="210"/>
      <c r="AI86" s="210"/>
      <c r="AJ86" s="210"/>
      <c r="AK86" s="210"/>
      <c r="AL86" s="210"/>
    </row>
    <row r="87" spans="2:38" x14ac:dyDescent="0.25">
      <c r="H87" s="58" t="s">
        <v>128</v>
      </c>
      <c r="V87" s="57"/>
      <c r="W87" s="57"/>
      <c r="X87" s="57"/>
      <c r="Y87" s="57"/>
      <c r="Z87" s="57"/>
      <c r="AA87" s="57"/>
      <c r="AB87" s="57"/>
      <c r="AC87" s="57"/>
      <c r="AD87" s="57"/>
      <c r="AE87" s="57"/>
      <c r="AF87" s="57"/>
      <c r="AG87" s="57"/>
      <c r="AH87" s="57"/>
      <c r="AI87" s="57"/>
      <c r="AJ87" s="57"/>
      <c r="AK87" s="57"/>
      <c r="AL87" s="57"/>
    </row>
    <row r="88" spans="2:38" x14ac:dyDescent="0.25">
      <c r="V88" s="57"/>
      <c r="W88" s="57"/>
      <c r="X88" s="57"/>
      <c r="Y88" s="57"/>
      <c r="Z88" s="57"/>
      <c r="AA88" s="57"/>
      <c r="AB88" s="57"/>
      <c r="AC88" s="57"/>
      <c r="AD88" s="57"/>
      <c r="AE88" s="57"/>
      <c r="AF88" s="57"/>
      <c r="AG88" s="57"/>
      <c r="AH88" s="57"/>
      <c r="AI88" s="57"/>
      <c r="AJ88" s="57"/>
      <c r="AK88" s="57"/>
      <c r="AL88" s="57"/>
    </row>
    <row r="89" spans="2:38" ht="15.75" thickBot="1" x14ac:dyDescent="0.3">
      <c r="V89" s="57"/>
      <c r="W89" s="57"/>
      <c r="X89" s="57"/>
      <c r="Y89" s="57"/>
      <c r="Z89" s="57"/>
      <c r="AA89" s="57"/>
      <c r="AB89" s="57"/>
      <c r="AC89" s="57"/>
      <c r="AD89" s="57"/>
      <c r="AE89" s="57"/>
      <c r="AF89" s="57"/>
      <c r="AG89" s="57"/>
      <c r="AH89" s="57"/>
      <c r="AI89" s="57"/>
      <c r="AJ89" s="57"/>
      <c r="AK89" s="57"/>
      <c r="AL89" s="57"/>
    </row>
    <row r="90" spans="2:38" s="59" customFormat="1" ht="50.25" customHeight="1" thickTop="1" thickBot="1" x14ac:dyDescent="0.25">
      <c r="B90" s="82"/>
      <c r="H90" s="211" t="s">
        <v>161</v>
      </c>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3"/>
    </row>
    <row r="91" spans="2:38" s="42" customFormat="1" ht="15.75" thickTop="1" x14ac:dyDescent="0.25">
      <c r="B91" s="83"/>
      <c r="H91" s="60"/>
    </row>
    <row r="92" spans="2:38" s="42" customFormat="1" x14ac:dyDescent="0.25">
      <c r="B92" s="83"/>
      <c r="H92" s="60"/>
    </row>
    <row r="93" spans="2:38" s="47" customFormat="1" x14ac:dyDescent="0.25">
      <c r="B93" s="84"/>
      <c r="H93" s="61" t="s">
        <v>129</v>
      </c>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2:38" s="47" customFormat="1" ht="18.75" customHeight="1" x14ac:dyDescent="0.25">
      <c r="B94" s="84"/>
      <c r="H94" s="63"/>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row>
    <row r="95" spans="2:38" s="42" customFormat="1" ht="42" customHeight="1" x14ac:dyDescent="0.25">
      <c r="B95" s="83"/>
      <c r="H95" s="123" t="str">
        <f>Daten!B36&amp;Daten!B37&amp;"."</f>
        <v>Die Daten von Ihnen werden vom Atte.at,  BALAZ, Attila, 0664-3855981, prae@attesports.at  als Verantwortliche/r zum Zweck der Abrechnung von Reisekosten für Sportler:innen, Schieds- und Kampfrichter:innen und Sportbetreuer:innen nach Art. 4 Z 7 DSGVO aufgrund Vertragserfüllung verarbeitet. Die Kontaktdaten des/der Datenschutzbeauftragten sind BALAZ, Attila, 0664-3855981, prae@attesports.at.</v>
      </c>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row>
    <row r="96" spans="2:38" s="42" customFormat="1" ht="39" customHeight="1" x14ac:dyDescent="0.25">
      <c r="B96" s="83"/>
      <c r="H96" s="122" t="s">
        <v>178</v>
      </c>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row>
    <row r="97" spans="2:38" s="42" customFormat="1" ht="129" customHeight="1" x14ac:dyDescent="0.25">
      <c r="B97" s="83"/>
      <c r="H97" s="122" t="s">
        <v>179</v>
      </c>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row>
    <row r="98" spans="2:38" s="42" customFormat="1" ht="90.75" customHeight="1" x14ac:dyDescent="0.25">
      <c r="B98" s="83"/>
      <c r="H98" s="122" t="s">
        <v>180</v>
      </c>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row>
    <row r="99" spans="2:38" s="42" customFormat="1" ht="27" customHeight="1" x14ac:dyDescent="0.25">
      <c r="B99" s="83"/>
      <c r="H99" s="122" t="s">
        <v>181</v>
      </c>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row>
    <row r="100" spans="2:38" s="42" customFormat="1" ht="28.5" customHeight="1" x14ac:dyDescent="0.25">
      <c r="B100" s="83"/>
      <c r="H100" s="123" t="s">
        <v>183</v>
      </c>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row>
    <row r="101" spans="2:38" s="42" customFormat="1" ht="28.5" customHeight="1" x14ac:dyDescent="0.25">
      <c r="B101" s="83"/>
      <c r="H101" s="123" t="s">
        <v>182</v>
      </c>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row>
    <row r="102" spans="2:38" s="42" customFormat="1" x14ac:dyDescent="0.25">
      <c r="B102" s="83"/>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row>
    <row r="103" spans="2:38" s="42" customFormat="1" x14ac:dyDescent="0.25">
      <c r="B103" s="83"/>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2:38" s="42" customFormat="1" x14ac:dyDescent="0.25">
      <c r="B104" s="83"/>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2:38" s="42" customFormat="1" x14ac:dyDescent="0.25">
      <c r="B105" s="83"/>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2:38" s="42" customFormat="1" x14ac:dyDescent="0.25">
      <c r="B106" s="83"/>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2:38" s="42" customFormat="1" x14ac:dyDescent="0.25">
      <c r="B107" s="83"/>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2:38" s="42" customFormat="1" x14ac:dyDescent="0.25">
      <c r="B108" s="83"/>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2:38" s="42" customFormat="1" x14ac:dyDescent="0.25">
      <c r="B109" s="83"/>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row>
    <row r="110" spans="2:38" s="42" customFormat="1" x14ac:dyDescent="0.25">
      <c r="B110" s="83"/>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2:38" s="42" customFormat="1" x14ac:dyDescent="0.25">
      <c r="B111" s="83"/>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2:38" s="42" customFormat="1" x14ac:dyDescent="0.25">
      <c r="B112" s="83"/>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2:38" s="42" customFormat="1" x14ac:dyDescent="0.25">
      <c r="B113" s="83"/>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row>
    <row r="114" spans="2:38" s="42" customFormat="1" x14ac:dyDescent="0.25">
      <c r="B114" s="83"/>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2:38" s="42" customFormat="1" x14ac:dyDescent="0.25">
      <c r="B115" s="83"/>
    </row>
    <row r="116" spans="2:38" x14ac:dyDescent="0.25">
      <c r="H116" s="26" t="s">
        <v>130</v>
      </c>
    </row>
  </sheetData>
  <sheetProtection algorithmName="SHA-512" hashValue="p245uEl5De/ApbeJzIJ5+wF8HjGz2M75blD53jeUUPb3r6s8cYzX0KNAmwdzYlBuWrWHAHw8aOllih6Fh5fqQw==" saltValue="ETFluDDiSRIRHJMdM27zzQ==" spinCount="100000" sheet="1" objects="1" scenarios="1" selectLockedCells="1"/>
  <mergeCells count="179">
    <mergeCell ref="H1:AL2"/>
    <mergeCell ref="B1:F1"/>
    <mergeCell ref="C16:D17"/>
    <mergeCell ref="C19:D20"/>
    <mergeCell ref="C22:D22"/>
    <mergeCell ref="I25:N25"/>
    <mergeCell ref="O25:AL25"/>
    <mergeCell ref="I20:N20"/>
    <mergeCell ref="O20:AL20"/>
    <mergeCell ref="I21:N21"/>
    <mergeCell ref="O21:AL21"/>
    <mergeCell ref="I22:N22"/>
    <mergeCell ref="O22:AL22"/>
    <mergeCell ref="H4:X4"/>
    <mergeCell ref="I14:N14"/>
    <mergeCell ref="O14:AL14"/>
    <mergeCell ref="I15:N15"/>
    <mergeCell ref="O15:AL15"/>
    <mergeCell ref="I16:N16"/>
    <mergeCell ref="O16:AL16"/>
    <mergeCell ref="H7:N7"/>
    <mergeCell ref="H6:N6"/>
    <mergeCell ref="H5:N5"/>
    <mergeCell ref="O9:AL9"/>
    <mergeCell ref="H35:AL35"/>
    <mergeCell ref="I31:N31"/>
    <mergeCell ref="O31:AL31"/>
    <mergeCell ref="H32:AL32"/>
    <mergeCell ref="H33:N33"/>
    <mergeCell ref="H34:N34"/>
    <mergeCell ref="R33:AL33"/>
    <mergeCell ref="R34:AL34"/>
    <mergeCell ref="I26:N26"/>
    <mergeCell ref="O26:AL26"/>
    <mergeCell ref="I27:N27"/>
    <mergeCell ref="O27:AL27"/>
    <mergeCell ref="I28:N28"/>
    <mergeCell ref="O28:AL28"/>
    <mergeCell ref="O10:AL10"/>
    <mergeCell ref="O8:AL8"/>
    <mergeCell ref="O5:AL5"/>
    <mergeCell ref="O6:AL6"/>
    <mergeCell ref="O7:AL7"/>
    <mergeCell ref="I9:N10"/>
    <mergeCell ref="I11:N11"/>
    <mergeCell ref="H74:Q74"/>
    <mergeCell ref="W74:AL74"/>
    <mergeCell ref="H65:AL65"/>
    <mergeCell ref="H66:J66"/>
    <mergeCell ref="K66:R66"/>
    <mergeCell ref="I68:J68"/>
    <mergeCell ref="H58:AL58"/>
    <mergeCell ref="H59:AL59"/>
    <mergeCell ref="H60:AL60"/>
    <mergeCell ref="I61:O61"/>
    <mergeCell ref="H62:AL62"/>
    <mergeCell ref="H63:AL63"/>
    <mergeCell ref="I64:P64"/>
    <mergeCell ref="H51:R51"/>
    <mergeCell ref="S51:Z51"/>
    <mergeCell ref="AA51:AL51"/>
    <mergeCell ref="I53:AL53"/>
    <mergeCell ref="H78:J78"/>
    <mergeCell ref="H80:AL80"/>
    <mergeCell ref="I70:J70"/>
    <mergeCell ref="K70:U70"/>
    <mergeCell ref="V70:AL70"/>
    <mergeCell ref="H72:AL72"/>
    <mergeCell ref="H73:Q73"/>
    <mergeCell ref="W73:AL73"/>
    <mergeCell ref="K78:V78"/>
    <mergeCell ref="H76:V77"/>
    <mergeCell ref="X78:AL78"/>
    <mergeCell ref="V86:AL86"/>
    <mergeCell ref="H90:AL90"/>
    <mergeCell ref="H81:Q81"/>
    <mergeCell ref="V81:AL81"/>
    <mergeCell ref="H82:Q82"/>
    <mergeCell ref="V82:AL82"/>
    <mergeCell ref="H83:AL83"/>
    <mergeCell ref="H84:AL85"/>
    <mergeCell ref="H95:AL95"/>
    <mergeCell ref="H55:AL55"/>
    <mergeCell ref="H57:AL57"/>
    <mergeCell ref="AB49:AC49"/>
    <mergeCell ref="AE49:AF49"/>
    <mergeCell ref="AH49:AI49"/>
    <mergeCell ref="AK49:AL49"/>
    <mergeCell ref="J50:K50"/>
    <mergeCell ref="L50:AL50"/>
    <mergeCell ref="H47:H50"/>
    <mergeCell ref="AB48:AC48"/>
    <mergeCell ref="AE48:AF48"/>
    <mergeCell ref="AH48:AI48"/>
    <mergeCell ref="AK48:AL48"/>
    <mergeCell ref="J49:K49"/>
    <mergeCell ref="M49:N49"/>
    <mergeCell ref="P49:Q49"/>
    <mergeCell ref="S49:T49"/>
    <mergeCell ref="V49:W49"/>
    <mergeCell ref="Y49:Z49"/>
    <mergeCell ref="J48:K48"/>
    <mergeCell ref="M48:N48"/>
    <mergeCell ref="P48:Q48"/>
    <mergeCell ref="S48:T48"/>
    <mergeCell ref="V48:W48"/>
    <mergeCell ref="Y48:Z48"/>
    <mergeCell ref="V47:W47"/>
    <mergeCell ref="Y47:Z47"/>
    <mergeCell ref="AB47:AC47"/>
    <mergeCell ref="AE47:AF47"/>
    <mergeCell ref="AH47:AI47"/>
    <mergeCell ref="AK47:AL47"/>
    <mergeCell ref="I46:N46"/>
    <mergeCell ref="O46:Q46"/>
    <mergeCell ref="R46:T46"/>
    <mergeCell ref="U46:Z46"/>
    <mergeCell ref="AA46:AL46"/>
    <mergeCell ref="J47:K47"/>
    <mergeCell ref="M47:N47"/>
    <mergeCell ref="P47:Q47"/>
    <mergeCell ref="S47:T47"/>
    <mergeCell ref="H43:AL43"/>
    <mergeCell ref="I44:N44"/>
    <mergeCell ref="O44:V44"/>
    <mergeCell ref="W44:AD44"/>
    <mergeCell ref="AE44:AL44"/>
    <mergeCell ref="I45:N45"/>
    <mergeCell ref="O45:V45"/>
    <mergeCell ref="W45:AD45"/>
    <mergeCell ref="AE45:AL45"/>
    <mergeCell ref="O11:AL11"/>
    <mergeCell ref="I17:N17"/>
    <mergeCell ref="O17:AL17"/>
    <mergeCell ref="I18:N18"/>
    <mergeCell ref="O18:AL18"/>
    <mergeCell ref="S40:X40"/>
    <mergeCell ref="H42:J42"/>
    <mergeCell ref="K42:AL42"/>
    <mergeCell ref="H36:AC36"/>
    <mergeCell ref="AE36:AL38"/>
    <mergeCell ref="H37:AC37"/>
    <mergeCell ref="H38:AC38"/>
    <mergeCell ref="H39:J39"/>
    <mergeCell ref="K39:AL39"/>
    <mergeCell ref="H41:J41"/>
    <mergeCell ref="K41:V41"/>
    <mergeCell ref="W41:AL41"/>
    <mergeCell ref="Y40:AL40"/>
    <mergeCell ref="I19:N19"/>
    <mergeCell ref="O19:AL19"/>
    <mergeCell ref="I23:N23"/>
    <mergeCell ref="O23:AL23"/>
    <mergeCell ref="I24:N24"/>
    <mergeCell ref="O24:AL24"/>
    <mergeCell ref="H96:AL96"/>
    <mergeCell ref="H100:AL100"/>
    <mergeCell ref="H98:AL98"/>
    <mergeCell ref="H97:AL97"/>
    <mergeCell ref="H99:AL99"/>
    <mergeCell ref="H101:AL101"/>
    <mergeCell ref="E4:F4"/>
    <mergeCell ref="E7:F7"/>
    <mergeCell ref="E8:F8"/>
    <mergeCell ref="E5:F5"/>
    <mergeCell ref="E6:F6"/>
    <mergeCell ref="H40:J40"/>
    <mergeCell ref="K40:N40"/>
    <mergeCell ref="O40:R40"/>
    <mergeCell ref="H9:H10"/>
    <mergeCell ref="H8:N8"/>
    <mergeCell ref="I12:N12"/>
    <mergeCell ref="I13:N13"/>
    <mergeCell ref="I29:N29"/>
    <mergeCell ref="O29:AL29"/>
    <mergeCell ref="I30:N30"/>
    <mergeCell ref="O30:AL30"/>
    <mergeCell ref="O12:AL12"/>
    <mergeCell ref="O13:AL13"/>
  </mergeCells>
  <conditionalFormatting sqref="S51:Z51">
    <cfRule type="cellIs" dxfId="26" priority="28" stopIfTrue="1" operator="equal">
      <formula>0</formula>
    </cfRule>
  </conditionalFormatting>
  <conditionalFormatting sqref="I11:N31">
    <cfRule type="cellIs" dxfId="25" priority="27" operator="greaterThan">
      <formula>"120 Euro"</formula>
    </cfRule>
  </conditionalFormatting>
  <conditionalFormatting sqref="H11:AL11">
    <cfRule type="expression" dxfId="24" priority="26">
      <formula>$I$11&gt;120</formula>
    </cfRule>
  </conditionalFormatting>
  <conditionalFormatting sqref="H12:AL12">
    <cfRule type="expression" dxfId="23" priority="25">
      <formula>$I$12&gt;120</formula>
    </cfRule>
  </conditionalFormatting>
  <conditionalFormatting sqref="H13:AL13">
    <cfRule type="expression" dxfId="22" priority="24">
      <formula>$I$13&gt;120</formula>
    </cfRule>
  </conditionalFormatting>
  <conditionalFormatting sqref="H14:AL14">
    <cfRule type="expression" dxfId="21" priority="23">
      <formula>$I$14&gt;120</formula>
    </cfRule>
  </conditionalFormatting>
  <conditionalFormatting sqref="H15:AL15">
    <cfRule type="expression" dxfId="20" priority="22">
      <formula>$I$15&gt;120</formula>
    </cfRule>
  </conditionalFormatting>
  <conditionalFormatting sqref="H16:AL16">
    <cfRule type="expression" dxfId="19" priority="21">
      <formula>$I$16&gt;120</formula>
    </cfRule>
  </conditionalFormatting>
  <conditionalFormatting sqref="H17:AL17">
    <cfRule type="expression" dxfId="18" priority="20">
      <formula>$I$17&gt;120</formula>
    </cfRule>
  </conditionalFormatting>
  <conditionalFormatting sqref="H18:AL18">
    <cfRule type="expression" dxfId="17" priority="19">
      <formula>$I$18&gt;120</formula>
    </cfRule>
  </conditionalFormatting>
  <conditionalFormatting sqref="H19:AL19">
    <cfRule type="expression" dxfId="16" priority="18">
      <formula>$I$19&gt;120</formula>
    </cfRule>
  </conditionalFormatting>
  <conditionalFormatting sqref="H20:AL20">
    <cfRule type="expression" dxfId="15" priority="17">
      <formula>$I$20&gt;120</formula>
    </cfRule>
  </conditionalFormatting>
  <conditionalFormatting sqref="H21:AL21">
    <cfRule type="expression" dxfId="14" priority="16">
      <formula>$I$21&gt;120</formula>
    </cfRule>
  </conditionalFormatting>
  <conditionalFormatting sqref="H22:AL22">
    <cfRule type="expression" dxfId="13" priority="15">
      <formula>$I$22&gt;120</formula>
    </cfRule>
  </conditionalFormatting>
  <conditionalFormatting sqref="H23:AL23">
    <cfRule type="expression" dxfId="12" priority="14">
      <formula>$I$23&gt;120</formula>
    </cfRule>
  </conditionalFormatting>
  <conditionalFormatting sqref="H24:AL24">
    <cfRule type="expression" dxfId="11" priority="13">
      <formula>$I$24&gt;120</formula>
    </cfRule>
  </conditionalFormatting>
  <conditionalFormatting sqref="H25:AL25">
    <cfRule type="expression" dxfId="10" priority="12">
      <formula>$I$25&gt;120</formula>
    </cfRule>
  </conditionalFormatting>
  <conditionalFormatting sqref="H26:AL26">
    <cfRule type="expression" dxfId="9" priority="11">
      <formula>$I$26&gt;120</formula>
    </cfRule>
  </conditionalFormatting>
  <conditionalFormatting sqref="H27:AL27">
    <cfRule type="expression" dxfId="8" priority="10">
      <formula>$I$27&gt;120</formula>
    </cfRule>
  </conditionalFormatting>
  <conditionalFormatting sqref="H28:AL28">
    <cfRule type="expression" dxfId="7" priority="9">
      <formula>$I$28&gt;120</formula>
    </cfRule>
  </conditionalFormatting>
  <conditionalFormatting sqref="H29:AL29">
    <cfRule type="expression" dxfId="6" priority="8">
      <formula>$I$29&gt;120</formula>
    </cfRule>
  </conditionalFormatting>
  <conditionalFormatting sqref="H30:AL30">
    <cfRule type="expression" dxfId="5" priority="7">
      <formula>$I$30&gt;120</formula>
    </cfRule>
  </conditionalFormatting>
  <conditionalFormatting sqref="H31:AL31">
    <cfRule type="expression" dxfId="4" priority="6">
      <formula>$I$31&gt;120</formula>
    </cfRule>
  </conditionalFormatting>
  <conditionalFormatting sqref="C16">
    <cfRule type="expression" dxfId="3" priority="32">
      <formula>$A$20=$A$21</formula>
    </cfRule>
  </conditionalFormatting>
  <conditionalFormatting sqref="C19">
    <cfRule type="expression" dxfId="2" priority="33">
      <formula>$A$22=$A$23</formula>
    </cfRule>
  </conditionalFormatting>
  <conditionalFormatting sqref="C22">
    <cfRule type="expression" dxfId="1" priority="34">
      <formula>$A$24=$A$25</formula>
    </cfRule>
  </conditionalFormatting>
  <pageMargins left="0.59055118110236227" right="0.19685039370078741" top="0.11811023622047245" bottom="0.11811023622047245" header="1.968503937007874E-2" footer="0.19685039370078741"/>
  <pageSetup paperSize="9" scale="80" fitToHeight="0" orientation="portrait" r:id="rId1"/>
  <rowBreaks count="2" manualBreakCount="2">
    <brk id="35" min="7" max="37" man="1"/>
    <brk id="8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54" r:id="rId4" name="Kontrollkästchen 22">
              <controlPr locked="0" defaultSize="0" autoFill="0" autoLine="0" autoPict="0">
                <anchor moveWithCells="1" sizeWithCells="1">
                  <from>
                    <xdr:col>7</xdr:col>
                    <xdr:colOff>9525</xdr:colOff>
                    <xdr:row>60</xdr:row>
                    <xdr:rowOff>38100</xdr:rowOff>
                  </from>
                  <to>
                    <xdr:col>7</xdr:col>
                    <xdr:colOff>247650</xdr:colOff>
                    <xdr:row>60</xdr:row>
                    <xdr:rowOff>295275</xdr:rowOff>
                  </to>
                </anchor>
              </controlPr>
            </control>
          </mc:Choice>
        </mc:AlternateContent>
        <mc:AlternateContent xmlns:mc="http://schemas.openxmlformats.org/markup-compatibility/2006">
          <mc:Choice Requires="x14">
            <control shapeId="6155" r:id="rId5" name="Kontrollkästchen 23">
              <controlPr locked="0" defaultSize="0" autoFill="0" autoLine="0" autoPict="0">
                <anchor moveWithCells="1" sizeWithCells="1">
                  <from>
                    <xdr:col>8</xdr:col>
                    <xdr:colOff>9525</xdr:colOff>
                    <xdr:row>60</xdr:row>
                    <xdr:rowOff>38100</xdr:rowOff>
                  </from>
                  <to>
                    <xdr:col>9</xdr:col>
                    <xdr:colOff>28575</xdr:colOff>
                    <xdr:row>60</xdr:row>
                    <xdr:rowOff>295275</xdr:rowOff>
                  </to>
                </anchor>
              </controlPr>
            </control>
          </mc:Choice>
        </mc:AlternateContent>
        <mc:AlternateContent xmlns:mc="http://schemas.openxmlformats.org/markup-compatibility/2006">
          <mc:Choice Requires="x14">
            <control shapeId="6156" r:id="rId6" name="Kontrollkästchen 24">
              <controlPr defaultSize="0" autoFill="0" autoLine="0" autoPict="0">
                <anchor moveWithCells="1" sizeWithCells="1">
                  <from>
                    <xdr:col>7</xdr:col>
                    <xdr:colOff>9525</xdr:colOff>
                    <xdr:row>63</xdr:row>
                    <xdr:rowOff>38100</xdr:rowOff>
                  </from>
                  <to>
                    <xdr:col>7</xdr:col>
                    <xdr:colOff>247650</xdr:colOff>
                    <xdr:row>63</xdr:row>
                    <xdr:rowOff>295275</xdr:rowOff>
                  </to>
                </anchor>
              </controlPr>
            </control>
          </mc:Choice>
        </mc:AlternateContent>
        <mc:AlternateContent xmlns:mc="http://schemas.openxmlformats.org/markup-compatibility/2006">
          <mc:Choice Requires="x14">
            <control shapeId="6157" r:id="rId7" name="Kontrollkästchen 25">
              <controlPr defaultSize="0" autoFill="0" autoLine="0" autoPict="0">
                <anchor moveWithCells="1" sizeWithCells="1">
                  <from>
                    <xdr:col>8</xdr:col>
                    <xdr:colOff>0</xdr:colOff>
                    <xdr:row>63</xdr:row>
                    <xdr:rowOff>38100</xdr:rowOff>
                  </from>
                  <to>
                    <xdr:col>9</xdr:col>
                    <xdr:colOff>19050</xdr:colOff>
                    <xdr:row>63</xdr:row>
                    <xdr:rowOff>295275</xdr:rowOff>
                  </to>
                </anchor>
              </controlPr>
            </control>
          </mc:Choice>
        </mc:AlternateContent>
        <mc:AlternateContent xmlns:mc="http://schemas.openxmlformats.org/markup-compatibility/2006">
          <mc:Choice Requires="x14">
            <control shapeId="6158" r:id="rId8" name="Kontrollkästchen 26">
              <controlPr defaultSize="0" autoFill="0" autoLine="0" autoPict="0">
                <anchor moveWithCells="1" sizeWithCells="1">
                  <from>
                    <xdr:col>7</xdr:col>
                    <xdr:colOff>0</xdr:colOff>
                    <xdr:row>65</xdr:row>
                    <xdr:rowOff>76200</xdr:rowOff>
                  </from>
                  <to>
                    <xdr:col>7</xdr:col>
                    <xdr:colOff>171450</xdr:colOff>
                    <xdr:row>65</xdr:row>
                    <xdr:rowOff>314325</xdr:rowOff>
                  </to>
                </anchor>
              </controlPr>
            </control>
          </mc:Choice>
        </mc:AlternateContent>
        <mc:AlternateContent xmlns:mc="http://schemas.openxmlformats.org/markup-compatibility/2006">
          <mc:Choice Requires="x14">
            <control shapeId="6159" r:id="rId9" name="Kontrollkästchen 27">
              <controlPr defaultSize="0" autoFill="0" autoLine="0" autoPict="0">
                <anchor moveWithCells="1" sizeWithCells="1">
                  <from>
                    <xdr:col>7</xdr:col>
                    <xdr:colOff>0</xdr:colOff>
                    <xdr:row>67</xdr:row>
                    <xdr:rowOff>76200</xdr:rowOff>
                  </from>
                  <to>
                    <xdr:col>7</xdr:col>
                    <xdr:colOff>171450</xdr:colOff>
                    <xdr:row>67</xdr:row>
                    <xdr:rowOff>314325</xdr:rowOff>
                  </to>
                </anchor>
              </controlPr>
            </control>
          </mc:Choice>
        </mc:AlternateContent>
        <mc:AlternateContent xmlns:mc="http://schemas.openxmlformats.org/markup-compatibility/2006">
          <mc:Choice Requires="x14">
            <control shapeId="6146" r:id="rId10" name="Kontrollkästchen 10">
              <controlPr defaultSize="0" autoFill="0" autoLine="0" autoPict="0">
                <anchor moveWithCells="1" sizeWithCells="1">
                  <from>
                    <xdr:col>7</xdr:col>
                    <xdr:colOff>0</xdr:colOff>
                    <xdr:row>44</xdr:row>
                    <xdr:rowOff>28575</xdr:rowOff>
                  </from>
                  <to>
                    <xdr:col>7</xdr:col>
                    <xdr:colOff>200025</xdr:colOff>
                    <xdr:row>44</xdr:row>
                    <xdr:rowOff>266700</xdr:rowOff>
                  </to>
                </anchor>
              </controlPr>
            </control>
          </mc:Choice>
        </mc:AlternateContent>
        <mc:AlternateContent xmlns:mc="http://schemas.openxmlformats.org/markup-compatibility/2006">
          <mc:Choice Requires="x14">
            <control shapeId="6147" r:id="rId11" name="Kontrollkästchen 13">
              <controlPr defaultSize="0" autoFill="0" autoLine="0" autoPict="0">
                <anchor moveWithCells="1" sizeWithCells="1">
                  <from>
                    <xdr:col>8</xdr:col>
                    <xdr:colOff>0</xdr:colOff>
                    <xdr:row>43</xdr:row>
                    <xdr:rowOff>19050</xdr:rowOff>
                  </from>
                  <to>
                    <xdr:col>8</xdr:col>
                    <xdr:colOff>200025</xdr:colOff>
                    <xdr:row>43</xdr:row>
                    <xdr:rowOff>257175</xdr:rowOff>
                  </to>
                </anchor>
              </controlPr>
            </control>
          </mc:Choice>
        </mc:AlternateContent>
        <mc:AlternateContent xmlns:mc="http://schemas.openxmlformats.org/markup-compatibility/2006">
          <mc:Choice Requires="x14">
            <control shapeId="6148" r:id="rId12" name="Kontrollkästchen 14">
              <controlPr defaultSize="0" autoFill="0" autoLine="0" autoPict="0">
                <anchor moveWithCells="1" sizeWithCells="1">
                  <from>
                    <xdr:col>8</xdr:col>
                    <xdr:colOff>0</xdr:colOff>
                    <xdr:row>44</xdr:row>
                    <xdr:rowOff>19050</xdr:rowOff>
                  </from>
                  <to>
                    <xdr:col>8</xdr:col>
                    <xdr:colOff>200025</xdr:colOff>
                    <xdr:row>44</xdr:row>
                    <xdr:rowOff>257175</xdr:rowOff>
                  </to>
                </anchor>
              </controlPr>
            </control>
          </mc:Choice>
        </mc:AlternateContent>
        <mc:AlternateContent xmlns:mc="http://schemas.openxmlformats.org/markup-compatibility/2006">
          <mc:Choice Requires="x14">
            <control shapeId="6149" r:id="rId13" name="Kontrollkästchen 15">
              <controlPr defaultSize="0" autoFill="0" autoLine="0" autoPict="0">
                <anchor moveWithCells="1" sizeWithCells="1">
                  <from>
                    <xdr:col>14</xdr:col>
                    <xdr:colOff>0</xdr:colOff>
                    <xdr:row>43</xdr:row>
                    <xdr:rowOff>28575</xdr:rowOff>
                  </from>
                  <to>
                    <xdr:col>14</xdr:col>
                    <xdr:colOff>200025</xdr:colOff>
                    <xdr:row>43</xdr:row>
                    <xdr:rowOff>266700</xdr:rowOff>
                  </to>
                </anchor>
              </controlPr>
            </control>
          </mc:Choice>
        </mc:AlternateContent>
        <mc:AlternateContent xmlns:mc="http://schemas.openxmlformats.org/markup-compatibility/2006">
          <mc:Choice Requires="x14">
            <control shapeId="6150" r:id="rId14" name="Kontrollkästchen 16">
              <controlPr defaultSize="0" autoFill="0" autoLine="0" autoPict="0">
                <anchor moveWithCells="1" sizeWithCells="1">
                  <from>
                    <xdr:col>14</xdr:col>
                    <xdr:colOff>0</xdr:colOff>
                    <xdr:row>44</xdr:row>
                    <xdr:rowOff>28575</xdr:rowOff>
                  </from>
                  <to>
                    <xdr:col>14</xdr:col>
                    <xdr:colOff>200025</xdr:colOff>
                    <xdr:row>44</xdr:row>
                    <xdr:rowOff>266700</xdr:rowOff>
                  </to>
                </anchor>
              </controlPr>
            </control>
          </mc:Choice>
        </mc:AlternateContent>
        <mc:AlternateContent xmlns:mc="http://schemas.openxmlformats.org/markup-compatibility/2006">
          <mc:Choice Requires="x14">
            <control shapeId="6151" r:id="rId15" name="Kontrollkästchen 17">
              <controlPr defaultSize="0" autoFill="0" autoLine="0" autoPict="0">
                <anchor moveWithCells="1" sizeWithCells="1">
                  <from>
                    <xdr:col>22</xdr:col>
                    <xdr:colOff>0</xdr:colOff>
                    <xdr:row>43</xdr:row>
                    <xdr:rowOff>28575</xdr:rowOff>
                  </from>
                  <to>
                    <xdr:col>22</xdr:col>
                    <xdr:colOff>200025</xdr:colOff>
                    <xdr:row>43</xdr:row>
                    <xdr:rowOff>266700</xdr:rowOff>
                  </to>
                </anchor>
              </controlPr>
            </control>
          </mc:Choice>
        </mc:AlternateContent>
        <mc:AlternateContent xmlns:mc="http://schemas.openxmlformats.org/markup-compatibility/2006">
          <mc:Choice Requires="x14">
            <control shapeId="6152" r:id="rId16" name="Kontrollkästchen 19">
              <controlPr defaultSize="0" autoFill="0" autoLine="0" autoPict="0">
                <anchor moveWithCells="1" sizeWithCells="1">
                  <from>
                    <xdr:col>22</xdr:col>
                    <xdr:colOff>0</xdr:colOff>
                    <xdr:row>44</xdr:row>
                    <xdr:rowOff>28575</xdr:rowOff>
                  </from>
                  <to>
                    <xdr:col>22</xdr:col>
                    <xdr:colOff>200025</xdr:colOff>
                    <xdr:row>44</xdr:row>
                    <xdr:rowOff>266700</xdr:rowOff>
                  </to>
                </anchor>
              </controlPr>
            </control>
          </mc:Choice>
        </mc:AlternateContent>
        <mc:AlternateContent xmlns:mc="http://schemas.openxmlformats.org/markup-compatibility/2006">
          <mc:Choice Requires="x14">
            <control shapeId="6153" r:id="rId17" name="Kontrollkästchen 20">
              <controlPr defaultSize="0" autoFill="0" autoLine="0" autoPict="0">
                <anchor moveWithCells="1" sizeWithCells="1">
                  <from>
                    <xdr:col>30</xdr:col>
                    <xdr:colOff>0</xdr:colOff>
                    <xdr:row>43</xdr:row>
                    <xdr:rowOff>28575</xdr:rowOff>
                  </from>
                  <to>
                    <xdr:col>30</xdr:col>
                    <xdr:colOff>200025</xdr:colOff>
                    <xdr:row>43</xdr:row>
                    <xdr:rowOff>266700</xdr:rowOff>
                  </to>
                </anchor>
              </controlPr>
            </control>
          </mc:Choice>
        </mc:AlternateContent>
        <mc:AlternateContent xmlns:mc="http://schemas.openxmlformats.org/markup-compatibility/2006">
          <mc:Choice Requires="x14">
            <control shapeId="6145" r:id="rId18" name="Kontrollkästchen 9">
              <controlPr defaultSize="0" autoFill="0" autoLine="0" autoPict="0">
                <anchor moveWithCells="1" sizeWithCells="1">
                  <from>
                    <xdr:col>7</xdr:col>
                    <xdr:colOff>0</xdr:colOff>
                    <xdr:row>43</xdr:row>
                    <xdr:rowOff>38100</xdr:rowOff>
                  </from>
                  <to>
                    <xdr:col>7</xdr:col>
                    <xdr:colOff>180975</xdr:colOff>
                    <xdr:row>43</xdr:row>
                    <xdr:rowOff>257175</xdr:rowOff>
                  </to>
                </anchor>
              </controlPr>
            </control>
          </mc:Choice>
        </mc:AlternateContent>
        <mc:AlternateContent xmlns:mc="http://schemas.openxmlformats.org/markup-compatibility/2006">
          <mc:Choice Requires="x14">
            <control shapeId="6160" r:id="rId19" name="Check Box 16">
              <controlPr locked="0" defaultSize="0" autoFill="0" autoLine="0" autoPict="0">
                <anchor moveWithCells="1">
                  <from>
                    <xdr:col>2</xdr:col>
                    <xdr:colOff>114300</xdr:colOff>
                    <xdr:row>9</xdr:row>
                    <xdr:rowOff>285750</xdr:rowOff>
                  </from>
                  <to>
                    <xdr:col>3</xdr:col>
                    <xdr:colOff>504825</xdr:colOff>
                    <xdr:row>10</xdr:row>
                    <xdr:rowOff>228600</xdr:rowOff>
                  </to>
                </anchor>
              </controlPr>
            </control>
          </mc:Choice>
        </mc:AlternateContent>
        <mc:AlternateContent xmlns:mc="http://schemas.openxmlformats.org/markup-compatibility/2006">
          <mc:Choice Requires="x14">
            <control shapeId="6161" r:id="rId20" name="Check Box 17">
              <controlPr locked="0" defaultSize="0" autoFill="0" autoLine="0" autoPict="0">
                <anchor moveWithCells="1">
                  <from>
                    <xdr:col>2</xdr:col>
                    <xdr:colOff>123825</xdr:colOff>
                    <xdr:row>10</xdr:row>
                    <xdr:rowOff>152400</xdr:rowOff>
                  </from>
                  <to>
                    <xdr:col>3</xdr:col>
                    <xdr:colOff>57150</xdr:colOff>
                    <xdr:row>11</xdr:row>
                    <xdr:rowOff>0</xdr:rowOff>
                  </to>
                </anchor>
              </controlPr>
            </control>
          </mc:Choice>
        </mc:AlternateContent>
        <mc:AlternateContent xmlns:mc="http://schemas.openxmlformats.org/markup-compatibility/2006">
          <mc:Choice Requires="x14">
            <control shapeId="6162" r:id="rId21" name="Check Box 18">
              <controlPr locked="0" defaultSize="0" autoFill="0" autoLine="0" autoPict="0">
                <anchor moveWithCells="1">
                  <from>
                    <xdr:col>2</xdr:col>
                    <xdr:colOff>123825</xdr:colOff>
                    <xdr:row>10</xdr:row>
                    <xdr:rowOff>323850</xdr:rowOff>
                  </from>
                  <to>
                    <xdr:col>4</xdr:col>
                    <xdr:colOff>523875</xdr:colOff>
                    <xdr:row>11</xdr:row>
                    <xdr:rowOff>209550</xdr:rowOff>
                  </to>
                </anchor>
              </controlPr>
            </control>
          </mc:Choice>
        </mc:AlternateContent>
        <mc:AlternateContent xmlns:mc="http://schemas.openxmlformats.org/markup-compatibility/2006">
          <mc:Choice Requires="x14">
            <control shapeId="6163" r:id="rId22" name="Check Box 19">
              <controlPr locked="0" defaultSize="0" autoFill="0" autoLine="0" autoPict="0">
                <anchor moveWithCells="1">
                  <from>
                    <xdr:col>2</xdr:col>
                    <xdr:colOff>123825</xdr:colOff>
                    <xdr:row>11</xdr:row>
                    <xdr:rowOff>161925</xdr:rowOff>
                  </from>
                  <to>
                    <xdr:col>4</xdr:col>
                    <xdr:colOff>76200</xdr:colOff>
                    <xdr:row>12</xdr:row>
                    <xdr:rowOff>9525</xdr:rowOff>
                  </to>
                </anchor>
              </controlPr>
            </control>
          </mc:Choice>
        </mc:AlternateContent>
        <mc:AlternateContent xmlns:mc="http://schemas.openxmlformats.org/markup-compatibility/2006">
          <mc:Choice Requires="x14">
            <control shapeId="6165" r:id="rId23" name="Check Box 21">
              <controlPr locked="0" defaultSize="0" autoFill="0" autoLine="0" autoPict="0">
                <anchor moveWithCells="1">
                  <from>
                    <xdr:col>2</xdr:col>
                    <xdr:colOff>123825</xdr:colOff>
                    <xdr:row>12</xdr:row>
                    <xdr:rowOff>161925</xdr:rowOff>
                  </from>
                  <to>
                    <xdr:col>4</xdr:col>
                    <xdr:colOff>466725</xdr:colOff>
                    <xdr:row>13</xdr:row>
                    <xdr:rowOff>38100</xdr:rowOff>
                  </to>
                </anchor>
              </controlPr>
            </control>
          </mc:Choice>
        </mc:AlternateContent>
        <mc:AlternateContent xmlns:mc="http://schemas.openxmlformats.org/markup-compatibility/2006">
          <mc:Choice Requires="x14">
            <control shapeId="6166" r:id="rId24" name="Check Box 22">
              <controlPr locked="0" defaultSize="0" autoFill="0" autoLine="0" autoPict="0">
                <anchor moveWithCells="1">
                  <from>
                    <xdr:col>2</xdr:col>
                    <xdr:colOff>123825</xdr:colOff>
                    <xdr:row>12</xdr:row>
                    <xdr:rowOff>361950</xdr:rowOff>
                  </from>
                  <to>
                    <xdr:col>4</xdr:col>
                    <xdr:colOff>304800</xdr:colOff>
                    <xdr:row>13</xdr:row>
                    <xdr:rowOff>219075</xdr:rowOff>
                  </to>
                </anchor>
              </controlPr>
            </control>
          </mc:Choice>
        </mc:AlternateContent>
        <mc:AlternateContent xmlns:mc="http://schemas.openxmlformats.org/markup-compatibility/2006">
          <mc:Choice Requires="x14">
            <control shapeId="6167" r:id="rId25" name="Check Box 23">
              <controlPr locked="0" defaultSize="0" autoFill="0" autoLine="0" autoPict="0">
                <anchor moveWithCells="1">
                  <from>
                    <xdr:col>2</xdr:col>
                    <xdr:colOff>123825</xdr:colOff>
                    <xdr:row>13</xdr:row>
                    <xdr:rowOff>180975</xdr:rowOff>
                  </from>
                  <to>
                    <xdr:col>4</xdr:col>
                    <xdr:colOff>323850</xdr:colOff>
                    <xdr:row>14</xdr:row>
                    <xdr:rowOff>28575</xdr:rowOff>
                  </to>
                </anchor>
              </controlPr>
            </control>
          </mc:Choice>
        </mc:AlternateContent>
        <mc:AlternateContent xmlns:mc="http://schemas.openxmlformats.org/markup-compatibility/2006">
          <mc:Choice Requires="x14">
            <control shapeId="6168" r:id="rId26" name="Check Box 24">
              <controlPr locked="0" defaultSize="0" autoFill="0" autoLine="0" autoPict="0">
                <anchor moveWithCells="1">
                  <from>
                    <xdr:col>2</xdr:col>
                    <xdr:colOff>123825</xdr:colOff>
                    <xdr:row>14</xdr:row>
                    <xdr:rowOff>9525</xdr:rowOff>
                  </from>
                  <to>
                    <xdr:col>4</xdr:col>
                    <xdr:colOff>438150</xdr:colOff>
                    <xdr:row>14</xdr:row>
                    <xdr:rowOff>228600</xdr:rowOff>
                  </to>
                </anchor>
              </controlPr>
            </control>
          </mc:Choice>
        </mc:AlternateContent>
        <mc:AlternateContent xmlns:mc="http://schemas.openxmlformats.org/markup-compatibility/2006">
          <mc:Choice Requires="x14">
            <control shapeId="6170" r:id="rId27" name="Check Box 26">
              <controlPr defaultSize="0" autoFill="0" autoLine="0" autoPict="0">
                <anchor moveWithCells="1">
                  <from>
                    <xdr:col>2</xdr:col>
                    <xdr:colOff>123825</xdr:colOff>
                    <xdr:row>11</xdr:row>
                    <xdr:rowOff>352425</xdr:rowOff>
                  </from>
                  <to>
                    <xdr:col>4</xdr:col>
                    <xdr:colOff>228600</xdr:colOff>
                    <xdr:row>12</xdr:row>
                    <xdr:rowOff>200025</xdr:rowOff>
                  </to>
                </anchor>
              </controlPr>
            </control>
          </mc:Choice>
        </mc:AlternateContent>
        <mc:AlternateContent xmlns:mc="http://schemas.openxmlformats.org/markup-compatibility/2006">
          <mc:Choice Requires="x14">
            <control shapeId="6171" r:id="rId28" name="Check Box 27">
              <controlPr locked="0" defaultSize="0" autoFill="0" autoLine="0" autoPict="0">
                <anchor moveWithCells="1">
                  <from>
                    <xdr:col>2</xdr:col>
                    <xdr:colOff>104775</xdr:colOff>
                    <xdr:row>15</xdr:row>
                    <xdr:rowOff>161925</xdr:rowOff>
                  </from>
                  <to>
                    <xdr:col>4</xdr:col>
                    <xdr:colOff>314325</xdr:colOff>
                    <xdr:row>16</xdr:row>
                    <xdr:rowOff>9525</xdr:rowOff>
                  </to>
                </anchor>
              </controlPr>
            </control>
          </mc:Choice>
        </mc:AlternateContent>
        <mc:AlternateContent xmlns:mc="http://schemas.openxmlformats.org/markup-compatibility/2006">
          <mc:Choice Requires="x14">
            <control shapeId="6172" r:id="rId29" name="Check Box 28">
              <controlPr locked="0" defaultSize="0" autoFill="0" autoLine="0" autoPict="0">
                <anchor moveWithCells="1">
                  <from>
                    <xdr:col>2</xdr:col>
                    <xdr:colOff>104775</xdr:colOff>
                    <xdr:row>15</xdr:row>
                    <xdr:rowOff>323850</xdr:rowOff>
                  </from>
                  <to>
                    <xdr:col>4</xdr:col>
                    <xdr:colOff>228600</xdr:colOff>
                    <xdr:row>16</xdr:row>
                    <xdr:rowOff>171450</xdr:rowOff>
                  </to>
                </anchor>
              </controlPr>
            </control>
          </mc:Choice>
        </mc:AlternateContent>
        <mc:AlternateContent xmlns:mc="http://schemas.openxmlformats.org/markup-compatibility/2006">
          <mc:Choice Requires="x14">
            <control shapeId="6173" r:id="rId30" name="Check Box 29">
              <controlPr locked="0" defaultSize="0" autoFill="0" autoLine="0" autoPict="0">
                <anchor moveWithCells="1">
                  <from>
                    <xdr:col>2</xdr:col>
                    <xdr:colOff>104775</xdr:colOff>
                    <xdr:row>18</xdr:row>
                    <xdr:rowOff>161925</xdr:rowOff>
                  </from>
                  <to>
                    <xdr:col>4</xdr:col>
                    <xdr:colOff>314325</xdr:colOff>
                    <xdr:row>19</xdr:row>
                    <xdr:rowOff>9525</xdr:rowOff>
                  </to>
                </anchor>
              </controlPr>
            </control>
          </mc:Choice>
        </mc:AlternateContent>
        <mc:AlternateContent xmlns:mc="http://schemas.openxmlformats.org/markup-compatibility/2006">
          <mc:Choice Requires="x14">
            <control shapeId="6174" r:id="rId31" name="Check Box 30">
              <controlPr locked="0" defaultSize="0" autoFill="0" autoLine="0" autoPict="0">
                <anchor moveWithCells="1">
                  <from>
                    <xdr:col>2</xdr:col>
                    <xdr:colOff>104775</xdr:colOff>
                    <xdr:row>18</xdr:row>
                    <xdr:rowOff>323850</xdr:rowOff>
                  </from>
                  <to>
                    <xdr:col>4</xdr:col>
                    <xdr:colOff>228600</xdr:colOff>
                    <xdr:row>19</xdr:row>
                    <xdr:rowOff>171450</xdr:rowOff>
                  </to>
                </anchor>
              </controlPr>
            </control>
          </mc:Choice>
        </mc:AlternateContent>
        <mc:AlternateContent xmlns:mc="http://schemas.openxmlformats.org/markup-compatibility/2006">
          <mc:Choice Requires="x14">
            <control shapeId="6175" r:id="rId32" name="Check Box 31">
              <controlPr defaultSize="0" autoFill="0" autoLine="0" autoPict="0">
                <anchor moveWithCells="1" sizeWithCells="1">
                  <from>
                    <xdr:col>22</xdr:col>
                    <xdr:colOff>9525</xdr:colOff>
                    <xdr:row>77</xdr:row>
                    <xdr:rowOff>152400</xdr:rowOff>
                  </from>
                  <to>
                    <xdr:col>23</xdr:col>
                    <xdr:colOff>28575</xdr:colOff>
                    <xdr:row>77</xdr:row>
                    <xdr:rowOff>247650</xdr:rowOff>
                  </to>
                </anchor>
              </controlPr>
            </control>
          </mc:Choice>
        </mc:AlternateContent>
        <mc:AlternateContent xmlns:mc="http://schemas.openxmlformats.org/markup-compatibility/2006">
          <mc:Choice Requires="x14">
            <control shapeId="6176" r:id="rId33" name="Check Box 32">
              <controlPr locked="0" defaultSize="0" autoFill="0" autoLine="0" autoPict="0">
                <anchor moveWithCells="1">
                  <from>
                    <xdr:col>2</xdr:col>
                    <xdr:colOff>95250</xdr:colOff>
                    <xdr:row>21</xdr:row>
                    <xdr:rowOff>76200</xdr:rowOff>
                  </from>
                  <to>
                    <xdr:col>4</xdr:col>
                    <xdr:colOff>171450</xdr:colOff>
                    <xdr:row>21</xdr:row>
                    <xdr:rowOff>323850</xdr:rowOff>
                  </to>
                </anchor>
              </controlPr>
            </control>
          </mc:Choice>
        </mc:AlternateContent>
        <mc:AlternateContent xmlns:mc="http://schemas.openxmlformats.org/markup-compatibility/2006">
          <mc:Choice Requires="x14">
            <control shapeId="6177" r:id="rId34" name="Check Box 33">
              <controlPr locked="0" defaultSize="0" autoFill="0" autoLine="0" autoPict="0">
                <anchor moveWithCells="1">
                  <from>
                    <xdr:col>2</xdr:col>
                    <xdr:colOff>666750</xdr:colOff>
                    <xdr:row>21</xdr:row>
                    <xdr:rowOff>57150</xdr:rowOff>
                  </from>
                  <to>
                    <xdr:col>4</xdr:col>
                    <xdr:colOff>552450</xdr:colOff>
                    <xdr:row>21</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8E869A95-4D2E-4836-887A-56AB8374F0D1}">
            <xm:f>Berechnen!$A$1&gt;720</xm:f>
            <x14:dxf>
              <fill>
                <patternFill>
                  <bgColor rgb="FFFFC000"/>
                </patternFill>
              </fill>
            </x14:dxf>
          </x14:cfRule>
          <xm:sqref>F11:F31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Berechnen!$K$32:$K$43</xm:f>
          </x14:formula1>
          <xm:sqref>E5</xm:sqref>
        </x14:dataValidation>
        <x14:dataValidation type="list" allowBlank="1" showInputMessage="1" showErrorMessage="1">
          <x14:formula1>
            <xm:f>Berechnen!$K$21:$K$27</xm:f>
          </x14:formula1>
          <xm:sqref>E6</xm:sqref>
        </x14:dataValidation>
        <x14:dataValidation type="list" allowBlank="1" showInputMessage="1" showErrorMessage="1">
          <x14:formula1>
            <xm:f>Daten!$B$3:$B$25</xm:f>
          </x14:formula1>
          <xm:sqref>E7</xm:sqref>
        </x14:dataValidation>
        <x14:dataValidation type="list" allowBlank="1" showInputMessage="1" showErrorMessage="1">
          <x14:formula1>
            <xm:f>Daten!$B$30:$B$34</xm:f>
          </x14:formula1>
          <xm:sqref>E8:F8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GridLines="0" showRowColHeaders="0" workbookViewId="0">
      <selection activeCell="E6" sqref="E6:F6"/>
    </sheetView>
  </sheetViews>
  <sheetFormatPr baseColWidth="10" defaultRowHeight="18.75" x14ac:dyDescent="0.3"/>
  <cols>
    <col min="1" max="1" width="5.7109375" style="3" customWidth="1"/>
    <col min="2" max="2" width="22.5703125" style="4" bestFit="1" customWidth="1"/>
    <col min="3" max="3" width="9.85546875" style="4" bestFit="1" customWidth="1"/>
    <col min="4" max="4" width="5" style="4" bestFit="1" customWidth="1"/>
    <col min="5" max="5" width="9.7109375" style="4" customWidth="1"/>
    <col min="6" max="6" width="22.42578125" style="3" customWidth="1"/>
    <col min="7" max="7" width="2" style="3" bestFit="1" customWidth="1"/>
    <col min="8" max="8" width="1.85546875" style="3" bestFit="1" customWidth="1"/>
    <col min="9" max="26" width="2" style="3" bestFit="1" customWidth="1"/>
    <col min="27" max="27" width="20.85546875" style="3" customWidth="1"/>
    <col min="28" max="28" width="28" style="3" customWidth="1"/>
    <col min="29" max="29" width="14.140625" style="3" bestFit="1" customWidth="1"/>
    <col min="30" max="16384" width="11.42578125" style="3"/>
  </cols>
  <sheetData>
    <row r="1" spans="2:28" ht="19.5" thickBot="1" x14ac:dyDescent="0.35">
      <c r="B1" s="12"/>
      <c r="D1" s="7"/>
      <c r="E1" s="7"/>
      <c r="J1" s="15"/>
      <c r="N1" s="15"/>
      <c r="R1" s="15"/>
      <c r="V1" s="15"/>
      <c r="Z1" s="15"/>
      <c r="AA1" s="77"/>
    </row>
    <row r="2" spans="2:28" x14ac:dyDescent="0.3">
      <c r="B2" s="18" t="s">
        <v>106</v>
      </c>
      <c r="C2" s="19" t="s">
        <v>61</v>
      </c>
      <c r="D2" s="19" t="s">
        <v>163</v>
      </c>
      <c r="E2" s="331" t="s">
        <v>105</v>
      </c>
      <c r="F2" s="332"/>
      <c r="G2" s="335" t="s">
        <v>104</v>
      </c>
      <c r="H2" s="335"/>
      <c r="I2" s="335"/>
      <c r="J2" s="335"/>
      <c r="K2" s="335"/>
      <c r="L2" s="24"/>
      <c r="M2" s="24"/>
      <c r="N2" s="24"/>
      <c r="O2" s="24"/>
      <c r="P2" s="24"/>
      <c r="Q2" s="24"/>
      <c r="R2" s="24"/>
      <c r="S2" s="24"/>
      <c r="T2" s="24"/>
      <c r="U2" s="24"/>
      <c r="V2" s="24"/>
      <c r="W2" s="24"/>
      <c r="X2" s="24"/>
      <c r="Y2" s="24"/>
      <c r="Z2" s="25"/>
      <c r="AA2" s="79" t="s">
        <v>164</v>
      </c>
      <c r="AB2" s="72" t="s">
        <v>162</v>
      </c>
    </row>
    <row r="3" spans="2:28" x14ac:dyDescent="0.3">
      <c r="B3" s="10" t="s">
        <v>185</v>
      </c>
      <c r="C3" s="20">
        <v>44927</v>
      </c>
      <c r="D3" s="92">
        <v>1234</v>
      </c>
      <c r="E3" s="317" t="s">
        <v>188</v>
      </c>
      <c r="F3" s="318"/>
      <c r="G3" s="17" t="s">
        <v>102</v>
      </c>
      <c r="H3" s="5" t="s">
        <v>103</v>
      </c>
      <c r="I3" s="5">
        <v>1</v>
      </c>
      <c r="J3" s="16">
        <v>2</v>
      </c>
      <c r="K3" s="14">
        <v>3</v>
      </c>
      <c r="L3" s="5">
        <v>4</v>
      </c>
      <c r="M3" s="5">
        <v>5</v>
      </c>
      <c r="N3" s="16">
        <v>6</v>
      </c>
      <c r="O3" s="14">
        <v>7</v>
      </c>
      <c r="P3" s="5">
        <v>8</v>
      </c>
      <c r="Q3" s="5">
        <v>9</v>
      </c>
      <c r="R3" s="16">
        <v>0</v>
      </c>
      <c r="S3" s="14">
        <v>1</v>
      </c>
      <c r="T3" s="5">
        <v>2</v>
      </c>
      <c r="U3" s="5">
        <v>3</v>
      </c>
      <c r="V3" s="16">
        <v>4</v>
      </c>
      <c r="W3" s="14">
        <v>5</v>
      </c>
      <c r="X3" s="5">
        <v>6</v>
      </c>
      <c r="Y3" s="5">
        <v>7</v>
      </c>
      <c r="Z3" s="16">
        <v>8</v>
      </c>
      <c r="AA3" s="10" t="s">
        <v>186</v>
      </c>
      <c r="AB3" s="73"/>
    </row>
    <row r="4" spans="2:28" x14ac:dyDescent="0.3">
      <c r="B4" s="11" t="s">
        <v>187</v>
      </c>
      <c r="C4" s="20">
        <v>44927</v>
      </c>
      <c r="D4" s="78">
        <v>1234</v>
      </c>
      <c r="E4" s="317" t="s">
        <v>189</v>
      </c>
      <c r="F4" s="318"/>
      <c r="G4" s="17" t="s">
        <v>102</v>
      </c>
      <c r="H4" s="5" t="s">
        <v>103</v>
      </c>
      <c r="I4" s="5">
        <v>1</v>
      </c>
      <c r="J4" s="16">
        <v>2</v>
      </c>
      <c r="K4" s="14">
        <v>3</v>
      </c>
      <c r="L4" s="5">
        <v>4</v>
      </c>
      <c r="M4" s="5">
        <v>5</v>
      </c>
      <c r="N4" s="16">
        <v>6</v>
      </c>
      <c r="O4" s="14">
        <v>7</v>
      </c>
      <c r="P4" s="5">
        <v>8</v>
      </c>
      <c r="Q4" s="5">
        <v>9</v>
      </c>
      <c r="R4" s="16">
        <v>0</v>
      </c>
      <c r="S4" s="14">
        <v>1</v>
      </c>
      <c r="T4" s="5">
        <v>2</v>
      </c>
      <c r="U4" s="5">
        <v>3</v>
      </c>
      <c r="V4" s="16">
        <v>4</v>
      </c>
      <c r="W4" s="14">
        <v>5</v>
      </c>
      <c r="X4" s="5">
        <v>6</v>
      </c>
      <c r="Y4" s="5">
        <v>7</v>
      </c>
      <c r="Z4" s="16">
        <v>8</v>
      </c>
      <c r="AA4" s="11" t="s">
        <v>197</v>
      </c>
      <c r="AB4" s="74"/>
    </row>
    <row r="5" spans="2:28" x14ac:dyDescent="0.3">
      <c r="B5" s="11" t="s">
        <v>190</v>
      </c>
      <c r="C5" s="20">
        <v>44927</v>
      </c>
      <c r="D5" s="92">
        <v>1234</v>
      </c>
      <c r="E5" s="317" t="s">
        <v>202</v>
      </c>
      <c r="F5" s="318"/>
      <c r="G5" s="17" t="s">
        <v>102</v>
      </c>
      <c r="H5" s="5" t="s">
        <v>103</v>
      </c>
      <c r="I5" s="5">
        <v>1</v>
      </c>
      <c r="J5" s="16">
        <v>2</v>
      </c>
      <c r="K5" s="14">
        <v>3</v>
      </c>
      <c r="L5" s="5">
        <v>4</v>
      </c>
      <c r="M5" s="5">
        <v>5</v>
      </c>
      <c r="N5" s="16">
        <v>6</v>
      </c>
      <c r="O5" s="14">
        <v>7</v>
      </c>
      <c r="P5" s="5">
        <v>8</v>
      </c>
      <c r="Q5" s="5">
        <v>9</v>
      </c>
      <c r="R5" s="16">
        <v>0</v>
      </c>
      <c r="S5" s="14">
        <v>1</v>
      </c>
      <c r="T5" s="5">
        <v>2</v>
      </c>
      <c r="U5" s="5">
        <v>3</v>
      </c>
      <c r="V5" s="16">
        <v>4</v>
      </c>
      <c r="W5" s="14">
        <v>5</v>
      </c>
      <c r="X5" s="5">
        <v>6</v>
      </c>
      <c r="Y5" s="5">
        <v>7</v>
      </c>
      <c r="Z5" s="16">
        <v>8</v>
      </c>
      <c r="AA5" s="11" t="s">
        <v>198</v>
      </c>
      <c r="AB5" s="74"/>
    </row>
    <row r="6" spans="2:28" x14ac:dyDescent="0.3">
      <c r="B6" s="11" t="s">
        <v>191</v>
      </c>
      <c r="C6" s="20">
        <v>44927</v>
      </c>
      <c r="D6" s="78">
        <v>1234</v>
      </c>
      <c r="E6" s="317" t="s">
        <v>193</v>
      </c>
      <c r="F6" s="318"/>
      <c r="G6" s="17" t="s">
        <v>102</v>
      </c>
      <c r="H6" s="5" t="s">
        <v>103</v>
      </c>
      <c r="I6" s="5">
        <v>1</v>
      </c>
      <c r="J6" s="16">
        <v>2</v>
      </c>
      <c r="K6" s="14">
        <v>3</v>
      </c>
      <c r="L6" s="5">
        <v>4</v>
      </c>
      <c r="M6" s="5">
        <v>5</v>
      </c>
      <c r="N6" s="16">
        <v>6</v>
      </c>
      <c r="O6" s="14">
        <v>7</v>
      </c>
      <c r="P6" s="5">
        <v>8</v>
      </c>
      <c r="Q6" s="5">
        <v>9</v>
      </c>
      <c r="R6" s="16">
        <v>0</v>
      </c>
      <c r="S6" s="14">
        <v>1</v>
      </c>
      <c r="T6" s="5">
        <v>2</v>
      </c>
      <c r="U6" s="5">
        <v>3</v>
      </c>
      <c r="V6" s="16">
        <v>4</v>
      </c>
      <c r="W6" s="14">
        <v>5</v>
      </c>
      <c r="X6" s="5">
        <v>6</v>
      </c>
      <c r="Y6" s="5">
        <v>7</v>
      </c>
      <c r="Z6" s="16">
        <v>8</v>
      </c>
      <c r="AA6" s="11" t="s">
        <v>199</v>
      </c>
      <c r="AB6" s="74"/>
    </row>
    <row r="7" spans="2:28" x14ac:dyDescent="0.3">
      <c r="B7" s="11" t="s">
        <v>192</v>
      </c>
      <c r="C7" s="20">
        <v>44927</v>
      </c>
      <c r="D7" s="78">
        <v>1234</v>
      </c>
      <c r="E7" s="317" t="s">
        <v>194</v>
      </c>
      <c r="F7" s="318"/>
      <c r="G7" s="17" t="s">
        <v>102</v>
      </c>
      <c r="H7" s="5" t="s">
        <v>103</v>
      </c>
      <c r="I7" s="5">
        <v>1</v>
      </c>
      <c r="J7" s="16">
        <v>2</v>
      </c>
      <c r="K7" s="14">
        <v>3</v>
      </c>
      <c r="L7" s="5">
        <v>4</v>
      </c>
      <c r="M7" s="5">
        <v>5</v>
      </c>
      <c r="N7" s="16">
        <v>6</v>
      </c>
      <c r="O7" s="14">
        <v>7</v>
      </c>
      <c r="P7" s="5">
        <v>8</v>
      </c>
      <c r="Q7" s="5">
        <v>9</v>
      </c>
      <c r="R7" s="16">
        <v>0</v>
      </c>
      <c r="S7" s="14">
        <v>1</v>
      </c>
      <c r="T7" s="5">
        <v>2</v>
      </c>
      <c r="U7" s="5">
        <v>3</v>
      </c>
      <c r="V7" s="16">
        <v>4</v>
      </c>
      <c r="W7" s="14">
        <v>5</v>
      </c>
      <c r="X7" s="5">
        <v>6</v>
      </c>
      <c r="Y7" s="5">
        <v>7</v>
      </c>
      <c r="Z7" s="16">
        <v>8</v>
      </c>
      <c r="AA7" s="11" t="s">
        <v>200</v>
      </c>
      <c r="AB7" s="74"/>
    </row>
    <row r="8" spans="2:28" x14ac:dyDescent="0.3">
      <c r="B8" s="11"/>
      <c r="C8" s="20"/>
      <c r="D8" s="78"/>
      <c r="E8" s="317"/>
      <c r="F8" s="318"/>
      <c r="G8" s="17"/>
      <c r="H8" s="5"/>
      <c r="I8" s="5"/>
      <c r="J8" s="16"/>
      <c r="K8" s="14"/>
      <c r="L8" s="5"/>
      <c r="M8" s="5"/>
      <c r="N8" s="16"/>
      <c r="O8" s="14"/>
      <c r="P8" s="5"/>
      <c r="Q8" s="5"/>
      <c r="R8" s="16"/>
      <c r="S8" s="14"/>
      <c r="T8" s="5"/>
      <c r="U8" s="5"/>
      <c r="V8" s="16"/>
      <c r="W8" s="14"/>
      <c r="X8" s="5"/>
      <c r="Y8" s="5"/>
      <c r="Z8" s="16"/>
      <c r="AA8" s="11"/>
      <c r="AB8" s="75"/>
    </row>
    <row r="9" spans="2:28" x14ac:dyDescent="0.3">
      <c r="B9" s="11"/>
      <c r="C9" s="20"/>
      <c r="D9" s="92"/>
      <c r="E9" s="317"/>
      <c r="F9" s="318"/>
      <c r="G9" s="17"/>
      <c r="H9" s="5"/>
      <c r="I9" s="5"/>
      <c r="J9" s="16"/>
      <c r="K9" s="14"/>
      <c r="L9" s="5"/>
      <c r="M9" s="5"/>
      <c r="N9" s="16"/>
      <c r="O9" s="14"/>
      <c r="P9" s="5"/>
      <c r="Q9" s="5"/>
      <c r="R9" s="16"/>
      <c r="S9" s="14"/>
      <c r="T9" s="5"/>
      <c r="U9" s="5"/>
      <c r="V9" s="16"/>
      <c r="W9" s="14"/>
      <c r="X9" s="5"/>
      <c r="Y9" s="5"/>
      <c r="Z9" s="16"/>
      <c r="AA9" s="11"/>
      <c r="AB9" s="75"/>
    </row>
    <row r="10" spans="2:28" x14ac:dyDescent="0.3">
      <c r="B10" s="11"/>
      <c r="C10" s="20"/>
      <c r="D10" s="78"/>
      <c r="E10" s="317"/>
      <c r="F10" s="318"/>
      <c r="G10" s="17"/>
      <c r="H10" s="5"/>
      <c r="I10" s="5"/>
      <c r="J10" s="16"/>
      <c r="K10" s="14"/>
      <c r="L10" s="5"/>
      <c r="M10" s="5"/>
      <c r="N10" s="16"/>
      <c r="O10" s="14"/>
      <c r="P10" s="5"/>
      <c r="Q10" s="5"/>
      <c r="R10" s="16"/>
      <c r="S10" s="14"/>
      <c r="T10" s="5"/>
      <c r="U10" s="5"/>
      <c r="V10" s="16"/>
      <c r="W10" s="14"/>
      <c r="X10" s="5"/>
      <c r="Y10" s="5"/>
      <c r="Z10" s="16"/>
      <c r="AA10" s="11"/>
      <c r="AB10" s="75"/>
    </row>
    <row r="11" spans="2:28" x14ac:dyDescent="0.3">
      <c r="B11" s="11"/>
      <c r="C11" s="20"/>
      <c r="D11" s="92"/>
      <c r="E11" s="317"/>
      <c r="F11" s="318"/>
      <c r="G11" s="17"/>
      <c r="H11" s="5"/>
      <c r="I11" s="5"/>
      <c r="J11" s="16"/>
      <c r="K11" s="14"/>
      <c r="L11" s="5"/>
      <c r="M11" s="5"/>
      <c r="N11" s="16"/>
      <c r="O11" s="14"/>
      <c r="P11" s="5"/>
      <c r="Q11" s="5"/>
      <c r="R11" s="16"/>
      <c r="S11" s="14"/>
      <c r="T11" s="5"/>
      <c r="U11" s="5"/>
      <c r="V11" s="16"/>
      <c r="W11" s="14"/>
      <c r="X11" s="5"/>
      <c r="Y11" s="5"/>
      <c r="Z11" s="16"/>
      <c r="AA11" s="11"/>
      <c r="AB11" s="75"/>
    </row>
    <row r="12" spans="2:28" x14ac:dyDescent="0.3">
      <c r="B12" s="11"/>
      <c r="C12" s="20"/>
      <c r="D12" s="78"/>
      <c r="E12" s="317"/>
      <c r="F12" s="318"/>
      <c r="G12" s="17"/>
      <c r="H12" s="5"/>
      <c r="I12" s="5"/>
      <c r="J12" s="16"/>
      <c r="K12" s="14"/>
      <c r="L12" s="5"/>
      <c r="M12" s="5"/>
      <c r="N12" s="16"/>
      <c r="O12" s="14"/>
      <c r="P12" s="5"/>
      <c r="Q12" s="5"/>
      <c r="R12" s="16"/>
      <c r="S12" s="14"/>
      <c r="T12" s="5"/>
      <c r="U12" s="5"/>
      <c r="V12" s="16"/>
      <c r="W12" s="14"/>
      <c r="X12" s="5"/>
      <c r="Y12" s="5"/>
      <c r="Z12" s="16"/>
      <c r="AA12" s="11"/>
      <c r="AB12" s="74"/>
    </row>
    <row r="13" spans="2:28" x14ac:dyDescent="0.3">
      <c r="B13" s="11"/>
      <c r="C13" s="20"/>
      <c r="D13" s="92"/>
      <c r="E13" s="317"/>
      <c r="F13" s="318"/>
      <c r="G13" s="17"/>
      <c r="H13" s="5"/>
      <c r="I13" s="5"/>
      <c r="J13" s="16"/>
      <c r="K13" s="14"/>
      <c r="L13" s="5"/>
      <c r="M13" s="5"/>
      <c r="N13" s="16"/>
      <c r="O13" s="14"/>
      <c r="P13" s="5"/>
      <c r="Q13" s="5"/>
      <c r="R13" s="16"/>
      <c r="S13" s="14"/>
      <c r="T13" s="5"/>
      <c r="U13" s="5"/>
      <c r="V13" s="16"/>
      <c r="W13" s="14"/>
      <c r="X13" s="5"/>
      <c r="Y13" s="5"/>
      <c r="Z13" s="16"/>
      <c r="AA13" s="11"/>
      <c r="AB13" s="75"/>
    </row>
    <row r="14" spans="2:28" x14ac:dyDescent="0.3">
      <c r="B14" s="11"/>
      <c r="C14" s="20"/>
      <c r="D14" s="78"/>
      <c r="E14" s="317"/>
      <c r="F14" s="318"/>
      <c r="G14" s="17"/>
      <c r="H14" s="5"/>
      <c r="I14" s="5"/>
      <c r="J14" s="16"/>
      <c r="K14" s="14"/>
      <c r="L14" s="5"/>
      <c r="M14" s="5"/>
      <c r="N14" s="16"/>
      <c r="O14" s="14"/>
      <c r="P14" s="5"/>
      <c r="Q14" s="5"/>
      <c r="R14" s="16"/>
      <c r="S14" s="14"/>
      <c r="T14" s="5"/>
      <c r="U14" s="5"/>
      <c r="V14" s="16"/>
      <c r="W14" s="14"/>
      <c r="X14" s="5"/>
      <c r="Y14" s="5"/>
      <c r="Z14" s="16"/>
      <c r="AA14" s="11"/>
      <c r="AB14" s="74"/>
    </row>
    <row r="15" spans="2:28" x14ac:dyDescent="0.3">
      <c r="B15" s="11"/>
      <c r="C15" s="9"/>
      <c r="D15" s="93"/>
      <c r="E15" s="317"/>
      <c r="F15" s="318"/>
      <c r="G15" s="8"/>
      <c r="H15" s="6"/>
      <c r="I15" s="6"/>
      <c r="J15" s="13"/>
      <c r="K15" s="8"/>
      <c r="L15" s="6"/>
      <c r="M15" s="6"/>
      <c r="N15" s="13"/>
      <c r="O15" s="8"/>
      <c r="P15" s="6"/>
      <c r="Q15" s="6"/>
      <c r="R15" s="13"/>
      <c r="S15" s="8"/>
      <c r="T15" s="6"/>
      <c r="U15" s="6"/>
      <c r="V15" s="13"/>
      <c r="W15" s="8"/>
      <c r="X15" s="6"/>
      <c r="Y15" s="6"/>
      <c r="Z15" s="13"/>
      <c r="AA15" s="11"/>
      <c r="AB15" s="75"/>
    </row>
    <row r="16" spans="2:28" x14ac:dyDescent="0.3">
      <c r="B16" s="11"/>
      <c r="C16" s="9"/>
      <c r="D16" s="93"/>
      <c r="E16" s="317"/>
      <c r="F16" s="318"/>
      <c r="G16" s="8"/>
      <c r="H16" s="6"/>
      <c r="I16" s="6"/>
      <c r="J16" s="13"/>
      <c r="K16" s="8"/>
      <c r="L16" s="6"/>
      <c r="M16" s="6"/>
      <c r="N16" s="13"/>
      <c r="O16" s="8"/>
      <c r="P16" s="6"/>
      <c r="Q16" s="6"/>
      <c r="R16" s="13"/>
      <c r="S16" s="8"/>
      <c r="T16" s="6"/>
      <c r="U16" s="6"/>
      <c r="V16" s="13"/>
      <c r="W16" s="8"/>
      <c r="X16" s="6"/>
      <c r="Y16" s="6"/>
      <c r="Z16" s="13"/>
      <c r="AA16" s="11"/>
      <c r="AB16" s="75"/>
    </row>
    <row r="17" spans="2:33" x14ac:dyDescent="0.3">
      <c r="B17" s="11"/>
      <c r="C17" s="9"/>
      <c r="D17" s="93"/>
      <c r="E17" s="317"/>
      <c r="F17" s="318"/>
      <c r="G17" s="8"/>
      <c r="H17" s="6"/>
      <c r="I17" s="6"/>
      <c r="J17" s="13"/>
      <c r="K17" s="8"/>
      <c r="L17" s="6"/>
      <c r="M17" s="6"/>
      <c r="N17" s="13"/>
      <c r="O17" s="8"/>
      <c r="P17" s="6"/>
      <c r="Q17" s="6"/>
      <c r="R17" s="13"/>
      <c r="S17" s="8"/>
      <c r="T17" s="6"/>
      <c r="U17" s="6"/>
      <c r="V17" s="13"/>
      <c r="W17" s="8"/>
      <c r="X17" s="6"/>
      <c r="Y17" s="6"/>
      <c r="Z17" s="13"/>
      <c r="AA17" s="11"/>
      <c r="AB17" s="75"/>
    </row>
    <row r="18" spans="2:33" x14ac:dyDescent="0.3">
      <c r="B18" s="11"/>
      <c r="C18" s="9"/>
      <c r="D18" s="93"/>
      <c r="E18" s="317"/>
      <c r="F18" s="318"/>
      <c r="G18" s="8"/>
      <c r="H18" s="6"/>
      <c r="I18" s="6"/>
      <c r="J18" s="13"/>
      <c r="K18" s="8"/>
      <c r="L18" s="6"/>
      <c r="M18" s="6"/>
      <c r="N18" s="13"/>
      <c r="O18" s="8"/>
      <c r="P18" s="6"/>
      <c r="Q18" s="6"/>
      <c r="R18" s="13"/>
      <c r="S18" s="8"/>
      <c r="T18" s="6"/>
      <c r="U18" s="6"/>
      <c r="V18" s="13"/>
      <c r="W18" s="8"/>
      <c r="X18" s="6"/>
      <c r="Y18" s="6"/>
      <c r="Z18" s="13"/>
      <c r="AA18" s="11"/>
      <c r="AB18" s="75"/>
    </row>
    <row r="19" spans="2:33" x14ac:dyDescent="0.3">
      <c r="B19" s="11"/>
      <c r="C19" s="9"/>
      <c r="D19" s="93"/>
      <c r="E19" s="317"/>
      <c r="F19" s="318"/>
      <c r="G19" s="8"/>
      <c r="H19" s="6"/>
      <c r="I19" s="6"/>
      <c r="J19" s="13"/>
      <c r="K19" s="8"/>
      <c r="L19" s="6"/>
      <c r="M19" s="6"/>
      <c r="N19" s="13"/>
      <c r="O19" s="8"/>
      <c r="P19" s="6"/>
      <c r="Q19" s="6"/>
      <c r="R19" s="13"/>
      <c r="S19" s="8"/>
      <c r="T19" s="6"/>
      <c r="U19" s="6"/>
      <c r="V19" s="13"/>
      <c r="W19" s="8"/>
      <c r="X19" s="6"/>
      <c r="Y19" s="6"/>
      <c r="Z19" s="13"/>
      <c r="AA19" s="11"/>
      <c r="AB19" s="75"/>
    </row>
    <row r="20" spans="2:33" x14ac:dyDescent="0.3">
      <c r="B20" s="11"/>
      <c r="C20" s="9"/>
      <c r="D20" s="93"/>
      <c r="E20" s="317"/>
      <c r="F20" s="318"/>
      <c r="G20" s="8"/>
      <c r="H20" s="6"/>
      <c r="I20" s="6"/>
      <c r="J20" s="13"/>
      <c r="K20" s="8"/>
      <c r="L20" s="6"/>
      <c r="M20" s="6"/>
      <c r="N20" s="13"/>
      <c r="O20" s="8"/>
      <c r="P20" s="6"/>
      <c r="Q20" s="6"/>
      <c r="R20" s="13"/>
      <c r="S20" s="8"/>
      <c r="T20" s="6"/>
      <c r="U20" s="6"/>
      <c r="V20" s="13"/>
      <c r="W20" s="8"/>
      <c r="X20" s="6"/>
      <c r="Y20" s="6"/>
      <c r="Z20" s="13"/>
      <c r="AA20" s="11"/>
      <c r="AB20" s="75"/>
    </row>
    <row r="21" spans="2:33" x14ac:dyDescent="0.3">
      <c r="B21" s="11"/>
      <c r="C21" s="9"/>
      <c r="D21" s="93"/>
      <c r="E21" s="317"/>
      <c r="F21" s="318"/>
      <c r="G21" s="8"/>
      <c r="H21" s="6"/>
      <c r="I21" s="6"/>
      <c r="J21" s="13"/>
      <c r="K21" s="8"/>
      <c r="L21" s="6"/>
      <c r="M21" s="6"/>
      <c r="N21" s="13"/>
      <c r="O21" s="8"/>
      <c r="P21" s="6"/>
      <c r="Q21" s="6"/>
      <c r="R21" s="13"/>
      <c r="S21" s="8"/>
      <c r="T21" s="6"/>
      <c r="U21" s="6"/>
      <c r="V21" s="13"/>
      <c r="W21" s="8"/>
      <c r="X21" s="6"/>
      <c r="Y21" s="6"/>
      <c r="Z21" s="13"/>
      <c r="AA21" s="11"/>
      <c r="AB21" s="75"/>
    </row>
    <row r="22" spans="2:33" x14ac:dyDescent="0.3">
      <c r="B22" s="11"/>
      <c r="C22" s="9"/>
      <c r="D22" s="93"/>
      <c r="E22" s="317"/>
      <c r="F22" s="318"/>
      <c r="G22" s="8"/>
      <c r="H22" s="6"/>
      <c r="I22" s="6"/>
      <c r="J22" s="13"/>
      <c r="K22" s="8"/>
      <c r="L22" s="6"/>
      <c r="M22" s="6"/>
      <c r="N22" s="13"/>
      <c r="O22" s="8"/>
      <c r="P22" s="6"/>
      <c r="Q22" s="6"/>
      <c r="R22" s="13"/>
      <c r="S22" s="8"/>
      <c r="T22" s="6"/>
      <c r="U22" s="6"/>
      <c r="V22" s="13"/>
      <c r="W22" s="8"/>
      <c r="X22" s="6"/>
      <c r="Y22" s="6"/>
      <c r="Z22" s="13"/>
      <c r="AA22" s="11"/>
      <c r="AB22" s="75"/>
    </row>
    <row r="23" spans="2:33" x14ac:dyDescent="0.3">
      <c r="B23" s="11"/>
      <c r="C23" s="9"/>
      <c r="D23" s="93"/>
      <c r="E23" s="317"/>
      <c r="F23" s="318"/>
      <c r="G23" s="8"/>
      <c r="H23" s="6"/>
      <c r="I23" s="6"/>
      <c r="J23" s="13"/>
      <c r="K23" s="8"/>
      <c r="L23" s="6"/>
      <c r="M23" s="6"/>
      <c r="N23" s="13"/>
      <c r="O23" s="8"/>
      <c r="P23" s="6"/>
      <c r="Q23" s="6"/>
      <c r="R23" s="13"/>
      <c r="S23" s="8"/>
      <c r="T23" s="6"/>
      <c r="U23" s="6"/>
      <c r="V23" s="13"/>
      <c r="W23" s="8"/>
      <c r="X23" s="6"/>
      <c r="Y23" s="6"/>
      <c r="Z23" s="13"/>
      <c r="AA23" s="11"/>
      <c r="AB23" s="75"/>
    </row>
    <row r="24" spans="2:33" x14ac:dyDescent="0.3">
      <c r="B24" s="11"/>
      <c r="C24" s="9"/>
      <c r="D24" s="93"/>
      <c r="E24" s="317"/>
      <c r="F24" s="318"/>
      <c r="G24" s="8"/>
      <c r="H24" s="6"/>
      <c r="I24" s="6"/>
      <c r="J24" s="13"/>
      <c r="K24" s="8"/>
      <c r="L24" s="6"/>
      <c r="M24" s="6"/>
      <c r="N24" s="13"/>
      <c r="O24" s="8"/>
      <c r="P24" s="6"/>
      <c r="Q24" s="6"/>
      <c r="R24" s="13"/>
      <c r="S24" s="8"/>
      <c r="T24" s="6"/>
      <c r="U24" s="6"/>
      <c r="V24" s="13"/>
      <c r="W24" s="8"/>
      <c r="X24" s="6"/>
      <c r="Y24" s="6"/>
      <c r="Z24" s="13"/>
      <c r="AA24" s="11"/>
      <c r="AB24" s="75"/>
    </row>
    <row r="25" spans="2:33" ht="19.5" thickBot="1" x14ac:dyDescent="0.35">
      <c r="B25" s="11"/>
      <c r="C25" s="9"/>
      <c r="D25" s="93"/>
      <c r="E25" s="315"/>
      <c r="F25" s="319"/>
      <c r="G25" s="8"/>
      <c r="H25" s="6"/>
      <c r="I25" s="6"/>
      <c r="J25" s="13"/>
      <c r="K25" s="8"/>
      <c r="L25" s="6"/>
      <c r="M25" s="6"/>
      <c r="N25" s="13"/>
      <c r="O25" s="8"/>
      <c r="P25" s="6"/>
      <c r="Q25" s="6"/>
      <c r="R25" s="13"/>
      <c r="S25" s="8"/>
      <c r="T25" s="6"/>
      <c r="U25" s="6"/>
      <c r="V25" s="13"/>
      <c r="W25" s="8"/>
      <c r="X25" s="6"/>
      <c r="Y25" s="6"/>
      <c r="Z25" s="13"/>
      <c r="AA25" s="113"/>
      <c r="AB25" s="75"/>
    </row>
    <row r="26" spans="2:33" ht="19.5" thickBot="1" x14ac:dyDescent="0.35">
      <c r="F26" s="4"/>
      <c r="G26" s="4"/>
      <c r="H26" s="4"/>
      <c r="I26" s="4"/>
      <c r="J26" s="4"/>
      <c r="K26" s="4"/>
      <c r="L26" s="4"/>
      <c r="M26" s="4"/>
      <c r="N26" s="4"/>
      <c r="O26" s="4"/>
      <c r="P26" s="4"/>
      <c r="Q26" s="4"/>
      <c r="R26" s="4"/>
      <c r="S26" s="4"/>
      <c r="T26" s="4"/>
      <c r="U26" s="4"/>
      <c r="V26" s="4"/>
      <c r="W26" s="4"/>
      <c r="X26" s="4"/>
      <c r="Y26" s="4"/>
      <c r="Z26" s="4"/>
      <c r="AA26" s="4"/>
      <c r="AB26" s="4"/>
    </row>
    <row r="27" spans="2:33" ht="19.5" thickBot="1" x14ac:dyDescent="0.35">
      <c r="B27" s="331" t="s">
        <v>165</v>
      </c>
      <c r="C27" s="332"/>
      <c r="D27" s="323" t="s">
        <v>129</v>
      </c>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94"/>
      <c r="AD27" s="94"/>
      <c r="AE27" s="94"/>
      <c r="AF27" s="95"/>
    </row>
    <row r="28" spans="2:33" ht="19.5" thickBot="1" x14ac:dyDescent="0.35">
      <c r="B28" s="333"/>
      <c r="C28" s="334"/>
      <c r="D28" s="322" t="s">
        <v>172</v>
      </c>
      <c r="E28" s="323"/>
      <c r="F28" s="323"/>
      <c r="G28" s="323"/>
      <c r="H28" s="323"/>
      <c r="I28" s="323"/>
      <c r="J28" s="323"/>
      <c r="K28" s="323"/>
      <c r="L28" s="323"/>
      <c r="M28" s="323"/>
      <c r="N28" s="323"/>
      <c r="O28" s="323"/>
      <c r="P28" s="323"/>
      <c r="Q28" s="323"/>
      <c r="R28" s="324"/>
      <c r="S28" s="322" t="s">
        <v>173</v>
      </c>
      <c r="T28" s="323"/>
      <c r="U28" s="323"/>
      <c r="V28" s="323"/>
      <c r="W28" s="323"/>
      <c r="X28" s="323"/>
      <c r="Y28" s="323"/>
      <c r="Z28" s="323"/>
      <c r="AA28" s="323"/>
      <c r="AB28" s="324"/>
      <c r="AC28" s="96"/>
      <c r="AD28" s="96"/>
      <c r="AE28" s="96"/>
      <c r="AF28" s="96"/>
      <c r="AG28" s="97"/>
    </row>
    <row r="29" spans="2:33" x14ac:dyDescent="0.3">
      <c r="B29" s="333"/>
      <c r="C29" s="334"/>
      <c r="D29" s="320" t="s">
        <v>169</v>
      </c>
      <c r="E29" s="321"/>
      <c r="F29" s="102" t="s">
        <v>170</v>
      </c>
      <c r="G29" s="321" t="s">
        <v>171</v>
      </c>
      <c r="H29" s="321"/>
      <c r="I29" s="321"/>
      <c r="J29" s="321"/>
      <c r="K29" s="321"/>
      <c r="L29" s="321"/>
      <c r="M29" s="321"/>
      <c r="N29" s="321"/>
      <c r="O29" s="321"/>
      <c r="P29" s="321"/>
      <c r="Q29" s="321"/>
      <c r="R29" s="325"/>
      <c r="S29" s="320" t="s">
        <v>169</v>
      </c>
      <c r="T29" s="321"/>
      <c r="U29" s="321"/>
      <c r="V29" s="321"/>
      <c r="W29" s="321"/>
      <c r="X29" s="321"/>
      <c r="Y29" s="321"/>
      <c r="Z29" s="321"/>
      <c r="AA29" s="102" t="s">
        <v>170</v>
      </c>
      <c r="AB29" s="103" t="s">
        <v>171</v>
      </c>
      <c r="AC29" s="100"/>
      <c r="AD29" s="98"/>
      <c r="AE29" s="98"/>
      <c r="AF29" s="98"/>
      <c r="AG29" s="98"/>
    </row>
    <row r="30" spans="2:33" x14ac:dyDescent="0.3">
      <c r="B30" s="327" t="s">
        <v>195</v>
      </c>
      <c r="C30" s="328"/>
      <c r="D30" s="317" t="s">
        <v>174</v>
      </c>
      <c r="E30" s="326"/>
      <c r="F30" s="114" t="s">
        <v>176</v>
      </c>
      <c r="G30" s="326" t="s">
        <v>196</v>
      </c>
      <c r="H30" s="326"/>
      <c r="I30" s="326"/>
      <c r="J30" s="326"/>
      <c r="K30" s="326"/>
      <c r="L30" s="326"/>
      <c r="M30" s="326"/>
      <c r="N30" s="326"/>
      <c r="O30" s="326"/>
      <c r="P30" s="326"/>
      <c r="Q30" s="326"/>
      <c r="R30" s="318"/>
      <c r="S30" s="317" t="s">
        <v>174</v>
      </c>
      <c r="T30" s="326"/>
      <c r="U30" s="326"/>
      <c r="V30" s="326"/>
      <c r="W30" s="326"/>
      <c r="X30" s="326"/>
      <c r="Y30" s="326"/>
      <c r="Z30" s="326"/>
      <c r="AA30" s="114" t="s">
        <v>176</v>
      </c>
      <c r="AB30" s="115" t="s">
        <v>196</v>
      </c>
      <c r="AC30" s="101"/>
      <c r="AD30" s="99"/>
      <c r="AE30" s="99"/>
      <c r="AF30" s="99"/>
      <c r="AG30" s="99"/>
    </row>
    <row r="31" spans="2:33" x14ac:dyDescent="0.3">
      <c r="B31" s="327" t="s">
        <v>166</v>
      </c>
      <c r="C31" s="328"/>
      <c r="D31" s="317"/>
      <c r="E31" s="326"/>
      <c r="F31" s="114"/>
      <c r="G31" s="326"/>
      <c r="H31" s="326"/>
      <c r="I31" s="326"/>
      <c r="J31" s="326"/>
      <c r="K31" s="326"/>
      <c r="L31" s="326"/>
      <c r="M31" s="326"/>
      <c r="N31" s="326"/>
      <c r="O31" s="326"/>
      <c r="P31" s="326"/>
      <c r="Q31" s="326"/>
      <c r="R31" s="318"/>
      <c r="S31" s="317"/>
      <c r="T31" s="326"/>
      <c r="U31" s="326"/>
      <c r="V31" s="326"/>
      <c r="W31" s="326"/>
      <c r="X31" s="326"/>
      <c r="Y31" s="326"/>
      <c r="Z31" s="326"/>
      <c r="AA31" s="114"/>
      <c r="AB31" s="115"/>
      <c r="AC31" s="101"/>
      <c r="AD31" s="99"/>
      <c r="AE31" s="99"/>
      <c r="AF31" s="99"/>
      <c r="AG31" s="99"/>
    </row>
    <row r="32" spans="2:33" x14ac:dyDescent="0.3">
      <c r="B32" s="327"/>
      <c r="C32" s="328"/>
      <c r="D32" s="317"/>
      <c r="E32" s="326"/>
      <c r="F32" s="114"/>
      <c r="G32" s="326"/>
      <c r="H32" s="326"/>
      <c r="I32" s="326"/>
      <c r="J32" s="326"/>
      <c r="K32" s="326"/>
      <c r="L32" s="326"/>
      <c r="M32" s="326"/>
      <c r="N32" s="326"/>
      <c r="O32" s="326"/>
      <c r="P32" s="326"/>
      <c r="Q32" s="326"/>
      <c r="R32" s="318"/>
      <c r="S32" s="317"/>
      <c r="T32" s="326"/>
      <c r="U32" s="326"/>
      <c r="V32" s="326"/>
      <c r="W32" s="326"/>
      <c r="X32" s="326"/>
      <c r="Y32" s="326"/>
      <c r="Z32" s="326"/>
      <c r="AA32" s="114"/>
      <c r="AB32" s="115"/>
      <c r="AC32" s="101"/>
      <c r="AD32" s="99"/>
      <c r="AE32" s="99"/>
      <c r="AF32" s="99"/>
      <c r="AG32" s="99"/>
    </row>
    <row r="33" spans="1:36" x14ac:dyDescent="0.3">
      <c r="B33" s="327"/>
      <c r="C33" s="328"/>
      <c r="D33" s="317"/>
      <c r="E33" s="326"/>
      <c r="F33" s="114"/>
      <c r="G33" s="326"/>
      <c r="H33" s="326"/>
      <c r="I33" s="326"/>
      <c r="J33" s="326"/>
      <c r="K33" s="326"/>
      <c r="L33" s="326"/>
      <c r="M33" s="326"/>
      <c r="N33" s="326"/>
      <c r="O33" s="326"/>
      <c r="P33" s="326"/>
      <c r="Q33" s="326"/>
      <c r="R33" s="318"/>
      <c r="S33" s="317"/>
      <c r="T33" s="326"/>
      <c r="U33" s="326"/>
      <c r="V33" s="326"/>
      <c r="W33" s="326"/>
      <c r="X33" s="326"/>
      <c r="Y33" s="326"/>
      <c r="Z33" s="326"/>
      <c r="AA33" s="114"/>
      <c r="AB33" s="115"/>
      <c r="AC33" s="101"/>
      <c r="AD33" s="99"/>
      <c r="AE33" s="99"/>
      <c r="AF33" s="99"/>
      <c r="AG33" s="99"/>
    </row>
    <row r="34" spans="1:36" ht="19.5" thickBot="1" x14ac:dyDescent="0.35">
      <c r="B34" s="329"/>
      <c r="C34" s="330"/>
      <c r="D34" s="315"/>
      <c r="E34" s="316"/>
      <c r="F34" s="116"/>
      <c r="G34" s="316"/>
      <c r="H34" s="316"/>
      <c r="I34" s="316"/>
      <c r="J34" s="316"/>
      <c r="K34" s="316"/>
      <c r="L34" s="316"/>
      <c r="M34" s="316"/>
      <c r="N34" s="316"/>
      <c r="O34" s="316"/>
      <c r="P34" s="316"/>
      <c r="Q34" s="316"/>
      <c r="R34" s="319"/>
      <c r="S34" s="315"/>
      <c r="T34" s="316"/>
      <c r="U34" s="316"/>
      <c r="V34" s="316"/>
      <c r="W34" s="316"/>
      <c r="X34" s="316"/>
      <c r="Y34" s="316"/>
      <c r="Z34" s="316"/>
      <c r="AA34" s="116"/>
      <c r="AB34" s="117"/>
      <c r="AC34" s="101"/>
      <c r="AD34" s="99"/>
      <c r="AE34" s="99"/>
      <c r="AF34" s="99"/>
      <c r="AG34" s="99"/>
    </row>
    <row r="35" spans="1:36" x14ac:dyDescent="0.3">
      <c r="A35" s="111"/>
      <c r="B35" s="112"/>
      <c r="C35" s="112"/>
      <c r="D35" s="112"/>
      <c r="E35" s="112"/>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row>
    <row r="36" spans="1:36" x14ac:dyDescent="0.3">
      <c r="A36" s="111"/>
      <c r="B36" s="112" t="str">
        <f>"Die Daten von Ihnen werden vom "&amp; VLOOKUP(PRAE!E8,Daten!$B$30:$AB$34,1,FALSE) &amp;",  " &amp; B43</f>
        <v xml:space="preserve">Die Daten von Ihnen werden vom Atte.at,  BALAZ, Attila, 0664-3855981, prae@attesports.at  </v>
      </c>
      <c r="C36" s="112"/>
      <c r="D36" s="112"/>
      <c r="E36" s="112"/>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row>
    <row r="37" spans="1:36" x14ac:dyDescent="0.3">
      <c r="A37" s="111"/>
      <c r="B37" s="112" t="str">
        <f>"als Verantwortliche/r zum Zweck der Abrechnung von Reisekosten für Sportler:innen, Schieds- und Kampfrichter:innen und Sportbetreuer:innen nach Art. 4 Z 7 DSGVO aufgrund Vertragserfüllung verarbeitet. Die Kontaktdaten des/der Datenschutzbeauftragten sind "&amp;B44</f>
        <v>als Verantwortliche/r zum Zweck der Abrechnung von Reisekosten für Sportler:innen, Schieds- und Kampfrichter:innen und Sportbetreuer:innen nach Art. 4 Z 7 DSGVO aufgrund Vertragserfüllung verarbeitet. Die Kontaktdaten des/der Datenschutzbeauftragten sind BALAZ, Attila, 0664-3855981, prae@attesports.at</v>
      </c>
      <c r="C37" s="112"/>
      <c r="D37" s="112"/>
      <c r="E37" s="112"/>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row>
    <row r="38" spans="1:36" x14ac:dyDescent="0.3">
      <c r="A38" s="111"/>
      <c r="B38" s="112"/>
      <c r="C38" s="112"/>
      <c r="D38" s="112"/>
      <c r="E38" s="112"/>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row>
    <row r="39" spans="1:36" x14ac:dyDescent="0.3">
      <c r="A39" s="111"/>
      <c r="B39" s="112"/>
      <c r="C39" s="112"/>
      <c r="D39" s="112"/>
      <c r="E39" s="112"/>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row>
    <row r="40" spans="1:36" x14ac:dyDescent="0.3">
      <c r="A40" s="111"/>
      <c r="B40" s="112"/>
      <c r="C40" s="112"/>
      <c r="D40" s="112"/>
      <c r="E40" s="112"/>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row>
    <row r="41" spans="1:36" x14ac:dyDescent="0.3">
      <c r="A41" s="111"/>
      <c r="B41" s="112"/>
      <c r="C41" s="112"/>
      <c r="D41" s="112"/>
      <c r="E41" s="112"/>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row>
    <row r="42" spans="1:36" x14ac:dyDescent="0.3">
      <c r="A42" s="111"/>
      <c r="B42" s="112"/>
      <c r="C42" s="112"/>
      <c r="D42" s="112"/>
      <c r="E42" s="112"/>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row>
    <row r="43" spans="1:36" x14ac:dyDescent="0.3">
      <c r="A43" s="111" t="s">
        <v>175</v>
      </c>
      <c r="B43" s="112" t="str">
        <f>IF(VLOOKUP(PRAE!E8,Daten!$B$30:$AB$34,3,FALSE)="","___________________________________ (Name, Telefon, E-Mail)",VLOOKUP(PRAE!E8,Daten!$B$30:$AB$34,3,FALSE))&amp;IF(VLOOKUP(PRAE!E8,Daten!$B$30:$AB$34,5,FALSE)="","",", "&amp;VLOOKUP(PRAE!E8,Daten!$B$30:$AB$34,5,FALSE))&amp;IF(VLOOKUP(PRAE!E8,Daten!$B$30:$AB$34,6,FALSE)="","",", "&amp;VLOOKUP(PRAE!E8,Daten!$B$30:$AB$34,6,FALSE)&amp;"  ")</f>
        <v xml:space="preserve">BALAZ, Attila, 0664-3855981, prae@attesports.at  </v>
      </c>
      <c r="C43" s="112"/>
      <c r="D43" s="112"/>
      <c r="E43" s="112"/>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row>
    <row r="44" spans="1:36" x14ac:dyDescent="0.3">
      <c r="A44" s="111" t="s">
        <v>177</v>
      </c>
      <c r="B44" s="112" t="str">
        <f>IF(VLOOKUP(PRAE!E8,Daten!$B$30:$AB$34,18,FALSE)=""," __________________ (falls vorhanden).",VLOOKUP(PRAE!E8,Daten!$B$30:$AB$34,18,FALSE))&amp;IF(VLOOKUP(PRAE!E8,Daten!$B$30:$AB$34,26,FALSE)="","",", "&amp;VLOOKUP(PRAE!E8,Daten!$B$30:$AB$34,26,FALSE))&amp;IF(VLOOKUP(PRAE!E8,Daten!$B$30:$AB$34,27,FALSE)="","",", "&amp;VLOOKUP(PRAE!E8,Daten!$B$30:$AB$34,27,FALSE))</f>
        <v>BALAZ, Attila, 0664-3855981, prae@attesports.at</v>
      </c>
      <c r="C44" s="112"/>
      <c r="D44" s="112"/>
      <c r="E44" s="112"/>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row>
    <row r="45" spans="1:36" x14ac:dyDescent="0.3">
      <c r="A45" s="111"/>
      <c r="B45" s="112"/>
      <c r="C45" s="112"/>
      <c r="D45" s="112"/>
      <c r="E45" s="112"/>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row>
    <row r="46" spans="1:36" x14ac:dyDescent="0.3">
      <c r="A46" s="111"/>
      <c r="B46" s="112"/>
      <c r="C46" s="112"/>
      <c r="D46" s="112"/>
      <c r="E46" s="112"/>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row>
  </sheetData>
  <sheetProtection algorithmName="SHA-512" hashValue="PZJicvoLb281vSYvBLZV6LV9N3mHt7GUWsfyS6a7nlySeks+TzTCIVkEgk9Xtz06ygLW8hmhblxJl+d7Xeo8/A==" saltValue="tCICDKJjyKvdyegWggc0bw==" spinCount="100000" sheet="1" objects="1" scenarios="1" selectLockedCells="1"/>
  <sortState ref="B3:Y14">
    <sortCondition ref="B3:B14"/>
  </sortState>
  <mergeCells count="52">
    <mergeCell ref="G2:K2"/>
    <mergeCell ref="B30:C30"/>
    <mergeCell ref="B31:C31"/>
    <mergeCell ref="E2:F2"/>
    <mergeCell ref="E3:F3"/>
    <mergeCell ref="E4:F4"/>
    <mergeCell ref="E5:F5"/>
    <mergeCell ref="E6:F6"/>
    <mergeCell ref="E7:F7"/>
    <mergeCell ref="E8:F8"/>
    <mergeCell ref="E9:F9"/>
    <mergeCell ref="E10:F10"/>
    <mergeCell ref="E11:F11"/>
    <mergeCell ref="E12:F12"/>
    <mergeCell ref="E13:F13"/>
    <mergeCell ref="E14:F14"/>
    <mergeCell ref="B32:C32"/>
    <mergeCell ref="B33:C33"/>
    <mergeCell ref="B34:C34"/>
    <mergeCell ref="B27:C29"/>
    <mergeCell ref="D30:E30"/>
    <mergeCell ref="D31:E31"/>
    <mergeCell ref="D32:E32"/>
    <mergeCell ref="D33:E33"/>
    <mergeCell ref="D34:E34"/>
    <mergeCell ref="E15:F15"/>
    <mergeCell ref="E16:F16"/>
    <mergeCell ref="E17:F17"/>
    <mergeCell ref="E18:F18"/>
    <mergeCell ref="E19:F19"/>
    <mergeCell ref="E20:F20"/>
    <mergeCell ref="E21:F21"/>
    <mergeCell ref="E22:F22"/>
    <mergeCell ref="S32:Z32"/>
    <mergeCell ref="S33:Z33"/>
    <mergeCell ref="S31:Z31"/>
    <mergeCell ref="S34:Z34"/>
    <mergeCell ref="E23:F23"/>
    <mergeCell ref="E24:F24"/>
    <mergeCell ref="E25:F25"/>
    <mergeCell ref="D29:E29"/>
    <mergeCell ref="D28:R28"/>
    <mergeCell ref="G29:R29"/>
    <mergeCell ref="G30:R30"/>
    <mergeCell ref="G31:R31"/>
    <mergeCell ref="G32:R32"/>
    <mergeCell ref="G33:R33"/>
    <mergeCell ref="G34:R34"/>
    <mergeCell ref="D27:AB27"/>
    <mergeCell ref="S28:AB28"/>
    <mergeCell ref="S29:Z29"/>
    <mergeCell ref="S30:Z30"/>
  </mergeCells>
  <hyperlinks>
    <hyperlink ref="G30" r:id="rId1" display="attila@usv-indigo.at"/>
    <hyperlink ref="AB30" r:id="rId2" display="attila@usv-indigo.at"/>
  </hyperlinks>
  <pageMargins left="0.7" right="0.7" top="0.78740157499999996" bottom="0.78740157499999996" header="0.3" footer="0.3"/>
  <pageSetup paperSize="9" scale="79" orientation="landscape"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C8" sqref="C8"/>
    </sheetView>
  </sheetViews>
  <sheetFormatPr baseColWidth="10" defaultRowHeight="12.75" x14ac:dyDescent="0.2"/>
  <cols>
    <col min="1" max="6" width="11.42578125" style="107"/>
    <col min="7" max="7" width="2" style="107" bestFit="1" customWidth="1"/>
    <col min="8" max="8" width="11.42578125" style="107"/>
    <col min="9" max="9" width="5.28515625" style="107" customWidth="1"/>
    <col min="10" max="10" width="6.5703125" style="107" bestFit="1" customWidth="1"/>
    <col min="11" max="11" width="11.42578125" style="107"/>
    <col min="12" max="12" width="14.140625" style="107" bestFit="1" customWidth="1"/>
    <col min="13" max="16" width="11.42578125" style="107"/>
    <col min="17" max="17" width="7.140625" style="107" bestFit="1" customWidth="1"/>
    <col min="18" max="20" width="11.42578125" style="107"/>
    <col min="21" max="21" width="12.7109375" style="107" bestFit="1" customWidth="1"/>
    <col min="22" max="16384" width="11.42578125" style="107"/>
  </cols>
  <sheetData>
    <row r="1" spans="1:22" x14ac:dyDescent="0.2">
      <c r="A1" s="107">
        <f>SUM(PRAE!I11:N31)*1</f>
        <v>110</v>
      </c>
      <c r="B1" s="107">
        <f>IF(A1/100&gt;1,LEFT(A1,1),0)*1</f>
        <v>1</v>
      </c>
      <c r="C1" s="107">
        <f>LEFT(RIGHT(A1,2),1)*1</f>
        <v>1</v>
      </c>
      <c r="D1" s="107">
        <f>RIGHT(A1,1)*1</f>
        <v>0</v>
      </c>
      <c r="G1" s="336" t="s">
        <v>63</v>
      </c>
      <c r="H1" s="336"/>
      <c r="I1" s="104"/>
      <c r="J1" s="107" t="s">
        <v>69</v>
      </c>
      <c r="L1" s="107" t="s">
        <v>62</v>
      </c>
      <c r="Q1" s="107" t="s">
        <v>96</v>
      </c>
      <c r="R1" s="107">
        <f>RIGHT(A1,2)*1</f>
        <v>10</v>
      </c>
      <c r="T1" s="107">
        <v>1</v>
      </c>
      <c r="U1" s="105">
        <f>Berechnen!K45</f>
        <v>44927</v>
      </c>
      <c r="V1" s="106">
        <f>SUMIF(PRAE!$H$11:$H$31,U1,PRAE!$I$11:$I$31)</f>
        <v>20</v>
      </c>
    </row>
    <row r="2" spans="1:22" x14ac:dyDescent="0.2">
      <c r="A2" s="108" t="str">
        <f>IF(D15="",D14,D15)</f>
        <v>Einhundertzehn</v>
      </c>
      <c r="G2" s="107">
        <v>0</v>
      </c>
      <c r="H2" s="107" t="str">
        <f>""</f>
        <v/>
      </c>
      <c r="J2" s="107">
        <v>0</v>
      </c>
      <c r="K2" s="107" t="str">
        <f>""</f>
        <v/>
      </c>
      <c r="L2" s="107">
        <v>0</v>
      </c>
      <c r="T2" s="107">
        <v>2</v>
      </c>
      <c r="U2" s="105">
        <f t="shared" ref="U2:U31" si="0">U1+1</f>
        <v>44928</v>
      </c>
      <c r="V2" s="106">
        <f>SUMIF(PRAE!$H$11:$H$31,U2,PRAE!$I$11:$I$31)</f>
        <v>20</v>
      </c>
    </row>
    <row r="3" spans="1:22" x14ac:dyDescent="0.2">
      <c r="G3" s="107">
        <v>1</v>
      </c>
      <c r="H3" s="107" t="s">
        <v>64</v>
      </c>
      <c r="J3" s="107">
        <v>1</v>
      </c>
      <c r="K3" s="107" t="str">
        <f>IF(C1=1,VLOOKUP(R1,Q3:R12,2,FALSE),"")</f>
        <v>zehn</v>
      </c>
      <c r="L3" s="107">
        <v>1</v>
      </c>
      <c r="M3" s="107" t="s">
        <v>77</v>
      </c>
      <c r="Q3" s="107">
        <v>10</v>
      </c>
      <c r="R3" s="107" t="s">
        <v>86</v>
      </c>
      <c r="T3" s="107">
        <v>3</v>
      </c>
      <c r="U3" s="105">
        <f t="shared" si="0"/>
        <v>44929</v>
      </c>
      <c r="V3" s="106">
        <f>SUMIF(PRAE!$H$11:$H$31,U3,PRAE!$I$11:$I$31)</f>
        <v>20</v>
      </c>
    </row>
    <row r="4" spans="1:22" x14ac:dyDescent="0.2">
      <c r="G4" s="107">
        <v>2</v>
      </c>
      <c r="H4" s="107" t="s">
        <v>65</v>
      </c>
      <c r="J4" s="107">
        <v>2</v>
      </c>
      <c r="K4" s="107" t="s">
        <v>70</v>
      </c>
      <c r="L4" s="107">
        <v>2</v>
      </c>
      <c r="M4" s="107" t="s">
        <v>78</v>
      </c>
      <c r="Q4" s="107">
        <v>11</v>
      </c>
      <c r="R4" s="107" t="s">
        <v>87</v>
      </c>
      <c r="T4" s="107">
        <v>4</v>
      </c>
      <c r="U4" s="105">
        <f t="shared" si="0"/>
        <v>44930</v>
      </c>
      <c r="V4" s="106">
        <f>SUMIF(PRAE!$H$11:$H$31,U4,PRAE!$I$11:$I$31)</f>
        <v>50</v>
      </c>
    </row>
    <row r="5" spans="1:22" x14ac:dyDescent="0.2">
      <c r="G5" s="107">
        <v>3</v>
      </c>
      <c r="H5" s="107" t="s">
        <v>66</v>
      </c>
      <c r="J5" s="107">
        <v>3</v>
      </c>
      <c r="K5" s="107" t="s">
        <v>107</v>
      </c>
      <c r="L5" s="107">
        <v>3</v>
      </c>
      <c r="M5" s="107" t="s">
        <v>79</v>
      </c>
      <c r="Q5" s="107">
        <v>12</v>
      </c>
      <c r="R5" s="107" t="s">
        <v>88</v>
      </c>
      <c r="T5" s="107">
        <v>5</v>
      </c>
      <c r="U5" s="105">
        <f t="shared" si="0"/>
        <v>44931</v>
      </c>
      <c r="V5" s="106">
        <f>SUMIF(PRAE!$H$11:$H$31,U5,PRAE!$I$11:$I$31)</f>
        <v>0</v>
      </c>
    </row>
    <row r="6" spans="1:22" x14ac:dyDescent="0.2">
      <c r="G6" s="107">
        <v>4</v>
      </c>
      <c r="H6" s="107" t="s">
        <v>67</v>
      </c>
      <c r="J6" s="107">
        <v>4</v>
      </c>
      <c r="K6" s="107" t="s">
        <v>71</v>
      </c>
      <c r="L6" s="107">
        <v>4</v>
      </c>
      <c r="M6" s="107" t="s">
        <v>80</v>
      </c>
      <c r="Q6" s="107">
        <v>13</v>
      </c>
      <c r="R6" s="107" t="s">
        <v>89</v>
      </c>
      <c r="T6" s="107">
        <v>6</v>
      </c>
      <c r="U6" s="105">
        <f t="shared" si="0"/>
        <v>44932</v>
      </c>
      <c r="V6" s="106">
        <f>SUMIF(PRAE!$H$11:$H$31,U6,PRAE!$I$11:$I$31)</f>
        <v>0</v>
      </c>
    </row>
    <row r="7" spans="1:22" x14ac:dyDescent="0.2">
      <c r="G7" s="107">
        <v>5</v>
      </c>
      <c r="H7" s="107" t="s">
        <v>68</v>
      </c>
      <c r="J7" s="107">
        <v>5</v>
      </c>
      <c r="K7" s="107" t="s">
        <v>72</v>
      </c>
      <c r="L7" s="107">
        <v>5</v>
      </c>
      <c r="M7" s="107" t="s">
        <v>81</v>
      </c>
      <c r="Q7" s="107">
        <v>14</v>
      </c>
      <c r="R7" s="107" t="s">
        <v>90</v>
      </c>
      <c r="T7" s="107">
        <v>7</v>
      </c>
      <c r="U7" s="105">
        <f t="shared" si="0"/>
        <v>44933</v>
      </c>
      <c r="V7" s="106">
        <f>SUMIF(PRAE!$H$11:$H$31,U7,PRAE!$I$11:$I$31)</f>
        <v>0</v>
      </c>
    </row>
    <row r="8" spans="1:22" x14ac:dyDescent="0.2">
      <c r="G8" s="107">
        <v>6</v>
      </c>
      <c r="H8" s="107" t="s">
        <v>149</v>
      </c>
      <c r="J8" s="107">
        <v>6</v>
      </c>
      <c r="K8" s="107" t="s">
        <v>73</v>
      </c>
      <c r="L8" s="107">
        <v>6</v>
      </c>
      <c r="M8" s="107" t="s">
        <v>82</v>
      </c>
      <c r="Q8" s="107">
        <v>15</v>
      </c>
      <c r="R8" s="107" t="s">
        <v>91</v>
      </c>
      <c r="T8" s="107">
        <v>8</v>
      </c>
      <c r="U8" s="105">
        <f t="shared" si="0"/>
        <v>44934</v>
      </c>
      <c r="V8" s="106">
        <f>SUMIF(PRAE!$H$11:$H$31,U8,PRAE!$I$11:$I$31)</f>
        <v>0</v>
      </c>
    </row>
    <row r="9" spans="1:22" x14ac:dyDescent="0.2">
      <c r="G9" s="107">
        <v>7</v>
      </c>
      <c r="H9" s="107" t="s">
        <v>150</v>
      </c>
      <c r="J9" s="107">
        <v>7</v>
      </c>
      <c r="K9" s="107" t="s">
        <v>74</v>
      </c>
      <c r="L9" s="107">
        <v>7</v>
      </c>
      <c r="M9" s="107" t="s">
        <v>83</v>
      </c>
      <c r="Q9" s="107">
        <v>16</v>
      </c>
      <c r="R9" s="107" t="s">
        <v>92</v>
      </c>
      <c r="T9" s="107">
        <v>9</v>
      </c>
      <c r="U9" s="105">
        <f t="shared" si="0"/>
        <v>44935</v>
      </c>
      <c r="V9" s="106">
        <f>SUMIF(PRAE!$H$11:$H$31,U9,PRAE!$I$11:$I$31)</f>
        <v>0</v>
      </c>
    </row>
    <row r="10" spans="1:22" x14ac:dyDescent="0.2">
      <c r="G10" s="107">
        <v>8</v>
      </c>
      <c r="H10" s="107" t="s">
        <v>151</v>
      </c>
      <c r="J10" s="107">
        <v>8</v>
      </c>
      <c r="K10" s="107" t="s">
        <v>75</v>
      </c>
      <c r="L10" s="107">
        <v>8</v>
      </c>
      <c r="M10" s="107" t="s">
        <v>84</v>
      </c>
      <c r="Q10" s="107">
        <v>17</v>
      </c>
      <c r="R10" s="107" t="s">
        <v>93</v>
      </c>
      <c r="T10" s="107">
        <v>10</v>
      </c>
      <c r="U10" s="105">
        <f t="shared" si="0"/>
        <v>44936</v>
      </c>
      <c r="V10" s="106">
        <f>SUMIF(PRAE!$H$11:$H$31,U10,PRAE!$I$11:$I$31)</f>
        <v>0</v>
      </c>
    </row>
    <row r="11" spans="1:22" x14ac:dyDescent="0.2">
      <c r="G11" s="107">
        <v>9</v>
      </c>
      <c r="H11" s="107" t="s">
        <v>152</v>
      </c>
      <c r="J11" s="107">
        <v>9</v>
      </c>
      <c r="K11" s="107" t="s">
        <v>76</v>
      </c>
      <c r="L11" s="107">
        <v>9</v>
      </c>
      <c r="M11" s="107" t="s">
        <v>85</v>
      </c>
      <c r="Q11" s="107">
        <v>18</v>
      </c>
      <c r="R11" s="107" t="s">
        <v>94</v>
      </c>
      <c r="T11" s="107">
        <v>11</v>
      </c>
      <c r="U11" s="105">
        <f t="shared" si="0"/>
        <v>44937</v>
      </c>
      <c r="V11" s="106">
        <f>SUMIF(PRAE!$H$11:$H$31,U11,PRAE!$I$11:$I$31)</f>
        <v>0</v>
      </c>
    </row>
    <row r="12" spans="1:22" x14ac:dyDescent="0.2">
      <c r="Q12" s="107">
        <v>19</v>
      </c>
      <c r="R12" s="107" t="s">
        <v>95</v>
      </c>
      <c r="T12" s="107">
        <v>12</v>
      </c>
      <c r="U12" s="105">
        <f t="shared" si="0"/>
        <v>44938</v>
      </c>
      <c r="V12" s="106">
        <f>SUMIF(PRAE!$H$11:$H$31,U12,PRAE!$I$11:$I$31)</f>
        <v>0</v>
      </c>
    </row>
    <row r="13" spans="1:22" x14ac:dyDescent="0.2">
      <c r="T13" s="107">
        <v>13</v>
      </c>
      <c r="U13" s="105">
        <f t="shared" si="0"/>
        <v>44939</v>
      </c>
      <c r="V13" s="106">
        <f>SUMIF(PRAE!$H$11:$H$31,U13,PRAE!$I$11:$I$31)</f>
        <v>0</v>
      </c>
    </row>
    <row r="14" spans="1:22" x14ac:dyDescent="0.2">
      <c r="D14" s="107" t="str">
        <f>IF(D1=0,H14&amp;M14&amp;K14,H14&amp;M14&amp;O14&amp;K14)</f>
        <v>Einhundertzehn</v>
      </c>
      <c r="H14" s="107" t="str">
        <f>VLOOKUP(B1,G2:H11,2,FALSE)</f>
        <v>Einhundert</v>
      </c>
      <c r="K14" s="107" t="str">
        <f>VLOOKUP(C1,J2:K11,2,FALSE)</f>
        <v>zehn</v>
      </c>
      <c r="M14" s="107" t="str">
        <f>IF(VLOOKUP(D1,L2:M11,2,FALSE)=0,"",VLOOKUP(D1,L2:M11,2,FALSE))</f>
        <v/>
      </c>
      <c r="O14" s="107" t="str">
        <f>IF(D1=0,"",IF(C1=0,"","und"))</f>
        <v/>
      </c>
      <c r="T14" s="107">
        <v>14</v>
      </c>
      <c r="U14" s="105">
        <f t="shared" si="0"/>
        <v>44940</v>
      </c>
      <c r="V14" s="106">
        <f>SUMIF(PRAE!$H$11:$H$31,U14,PRAE!$I$11:$I$31)</f>
        <v>0</v>
      </c>
    </row>
    <row r="15" spans="1:22" x14ac:dyDescent="0.2">
      <c r="D15" s="107" t="str">
        <f>IF(C1=1,H14&amp;K14,"")</f>
        <v>Einhundertzehn</v>
      </c>
      <c r="T15" s="107">
        <v>15</v>
      </c>
      <c r="U15" s="105">
        <f t="shared" si="0"/>
        <v>44941</v>
      </c>
      <c r="V15" s="106">
        <f>SUMIF(PRAE!$H$11:$H$31,U15,PRAE!$I$11:$I$31)</f>
        <v>0</v>
      </c>
    </row>
    <row r="16" spans="1:22" x14ac:dyDescent="0.2">
      <c r="T16" s="107">
        <v>16</v>
      </c>
      <c r="U16" s="105">
        <f t="shared" si="0"/>
        <v>44942</v>
      </c>
      <c r="V16" s="106">
        <f>SUMIF(PRAE!$H$11:$H$31,U16,PRAE!$I$11:$I$31)</f>
        <v>0</v>
      </c>
    </row>
    <row r="17" spans="11:22" x14ac:dyDescent="0.2">
      <c r="T17" s="107">
        <v>17</v>
      </c>
      <c r="U17" s="105">
        <f t="shared" si="0"/>
        <v>44943</v>
      </c>
      <c r="V17" s="106">
        <f>SUMIF(PRAE!$H$11:$H$31,U17,PRAE!$I$11:$I$31)</f>
        <v>0</v>
      </c>
    </row>
    <row r="18" spans="11:22" x14ac:dyDescent="0.2">
      <c r="T18" s="107">
        <v>18</v>
      </c>
      <c r="U18" s="105">
        <f t="shared" si="0"/>
        <v>44944</v>
      </c>
      <c r="V18" s="106">
        <f>SUMIF(PRAE!$H$11:$H$31,U18,PRAE!$I$11:$I$31)</f>
        <v>0</v>
      </c>
    </row>
    <row r="19" spans="11:22" x14ac:dyDescent="0.2">
      <c r="T19" s="107">
        <v>19</v>
      </c>
      <c r="U19" s="105">
        <f t="shared" si="0"/>
        <v>44945</v>
      </c>
      <c r="V19" s="106">
        <f>SUMIF(PRAE!$H$11:$H$31,U19,PRAE!$I$11:$I$31)</f>
        <v>0</v>
      </c>
    </row>
    <row r="20" spans="11:22" x14ac:dyDescent="0.2">
      <c r="T20" s="107">
        <v>20</v>
      </c>
      <c r="U20" s="105">
        <f t="shared" si="0"/>
        <v>44946</v>
      </c>
      <c r="V20" s="106">
        <f>SUMIF(PRAE!$H$11:$H$31,U20,PRAE!$I$11:$I$31)</f>
        <v>0</v>
      </c>
    </row>
    <row r="21" spans="11:22" x14ac:dyDescent="0.2">
      <c r="K21" s="107">
        <v>2023</v>
      </c>
      <c r="L21" s="109">
        <v>44927</v>
      </c>
      <c r="M21" s="107">
        <v>28</v>
      </c>
      <c r="T21" s="107">
        <v>21</v>
      </c>
      <c r="U21" s="105">
        <f t="shared" si="0"/>
        <v>44947</v>
      </c>
      <c r="V21" s="106">
        <f>SUMIF(PRAE!$H$11:$H$31,U21,PRAE!$I$11:$I$31)</f>
        <v>0</v>
      </c>
    </row>
    <row r="22" spans="11:22" x14ac:dyDescent="0.2">
      <c r="K22" s="107">
        <v>2024</v>
      </c>
      <c r="L22" s="109">
        <v>45292</v>
      </c>
      <c r="M22" s="107">
        <v>29</v>
      </c>
      <c r="T22" s="107">
        <v>22</v>
      </c>
      <c r="U22" s="105">
        <f t="shared" si="0"/>
        <v>44948</v>
      </c>
      <c r="V22" s="106">
        <f>SUMIF(PRAE!$H$11:$H$31,U22,PRAE!$I$11:$I$31)</f>
        <v>0</v>
      </c>
    </row>
    <row r="23" spans="11:22" x14ac:dyDescent="0.2">
      <c r="K23" s="107">
        <v>2025</v>
      </c>
      <c r="L23" s="109">
        <v>45658</v>
      </c>
      <c r="M23" s="107">
        <v>28</v>
      </c>
      <c r="T23" s="107">
        <v>23</v>
      </c>
      <c r="U23" s="105">
        <f t="shared" si="0"/>
        <v>44949</v>
      </c>
      <c r="V23" s="106">
        <f>SUMIF(PRAE!$H$11:$H$31,U23,PRAE!$I$11:$I$31)</f>
        <v>0</v>
      </c>
    </row>
    <row r="24" spans="11:22" x14ac:dyDescent="0.2">
      <c r="K24" s="107">
        <v>2026</v>
      </c>
      <c r="L24" s="109">
        <v>46023</v>
      </c>
      <c r="M24" s="107">
        <v>28</v>
      </c>
      <c r="T24" s="107">
        <v>24</v>
      </c>
      <c r="U24" s="105">
        <f t="shared" si="0"/>
        <v>44950</v>
      </c>
      <c r="V24" s="106">
        <f>SUMIF(PRAE!$H$11:$H$31,U24,PRAE!$I$11:$I$31)</f>
        <v>0</v>
      </c>
    </row>
    <row r="25" spans="11:22" x14ac:dyDescent="0.2">
      <c r="K25" s="107">
        <v>2027</v>
      </c>
      <c r="L25" s="109">
        <v>46388</v>
      </c>
      <c r="M25" s="107">
        <v>28</v>
      </c>
      <c r="T25" s="107">
        <v>25</v>
      </c>
      <c r="U25" s="105">
        <f t="shared" si="0"/>
        <v>44951</v>
      </c>
      <c r="V25" s="106">
        <f>SUMIF(PRAE!$H$11:$H$31,U25,PRAE!$I$11:$I$31)</f>
        <v>0</v>
      </c>
    </row>
    <row r="26" spans="11:22" x14ac:dyDescent="0.2">
      <c r="K26" s="107">
        <v>2028</v>
      </c>
      <c r="L26" s="109">
        <v>46753</v>
      </c>
      <c r="M26" s="107">
        <v>29</v>
      </c>
      <c r="T26" s="107">
        <v>26</v>
      </c>
      <c r="U26" s="105">
        <f t="shared" si="0"/>
        <v>44952</v>
      </c>
      <c r="V26" s="106">
        <f>SUMIF(PRAE!$H$11:$H$31,U26,PRAE!$I$11:$I$31)</f>
        <v>0</v>
      </c>
    </row>
    <row r="27" spans="11:22" x14ac:dyDescent="0.2">
      <c r="K27" s="107">
        <v>2029</v>
      </c>
      <c r="L27" s="109">
        <v>47119</v>
      </c>
      <c r="M27" s="107">
        <v>28</v>
      </c>
      <c r="T27" s="107">
        <v>27</v>
      </c>
      <c r="U27" s="105">
        <f t="shared" si="0"/>
        <v>44953</v>
      </c>
      <c r="V27" s="106">
        <f>SUMIF(PRAE!$H$11:$H$31,U27,PRAE!$I$11:$I$31)</f>
        <v>0</v>
      </c>
    </row>
    <row r="28" spans="11:22" x14ac:dyDescent="0.2">
      <c r="T28" s="107">
        <v>28</v>
      </c>
      <c r="U28" s="105">
        <f t="shared" si="0"/>
        <v>44954</v>
      </c>
      <c r="V28" s="106">
        <f>SUMIF(PRAE!$H$11:$H$31,U28,PRAE!$I$11:$I$31)</f>
        <v>0</v>
      </c>
    </row>
    <row r="29" spans="11:22" x14ac:dyDescent="0.2">
      <c r="T29" s="107">
        <v>29</v>
      </c>
      <c r="U29" s="105">
        <f t="shared" si="0"/>
        <v>44955</v>
      </c>
      <c r="V29" s="106">
        <f>SUMIF(PRAE!$H$11:$H$31,U29,PRAE!$I$11:$I$31)</f>
        <v>0</v>
      </c>
    </row>
    <row r="30" spans="11:22" x14ac:dyDescent="0.2">
      <c r="T30" s="107">
        <v>30</v>
      </c>
      <c r="U30" s="105">
        <f t="shared" si="0"/>
        <v>44956</v>
      </c>
      <c r="V30" s="106">
        <f>SUMIF(PRAE!$H$11:$H$31,U30,PRAE!$I$11:$I$31)</f>
        <v>0</v>
      </c>
    </row>
    <row r="31" spans="11:22" x14ac:dyDescent="0.2">
      <c r="K31" s="107" t="s">
        <v>60</v>
      </c>
      <c r="L31" s="109">
        <f>VLOOKUP(PRAE!E6,Berechnen!K21:L27,2,FALSE)</f>
        <v>44927</v>
      </c>
      <c r="T31" s="107">
        <v>31</v>
      </c>
      <c r="U31" s="105">
        <f t="shared" si="0"/>
        <v>44957</v>
      </c>
      <c r="V31" s="106">
        <f>SUMIF(PRAE!$H$11:$H$31,U31,PRAE!$I$11:$I$31)</f>
        <v>0</v>
      </c>
    </row>
    <row r="32" spans="11:22" x14ac:dyDescent="0.2">
      <c r="K32" s="107" t="s">
        <v>49</v>
      </c>
      <c r="L32" s="109">
        <f>L31</f>
        <v>44927</v>
      </c>
      <c r="M32" s="107">
        <v>31</v>
      </c>
    </row>
    <row r="33" spans="11:13" x14ac:dyDescent="0.2">
      <c r="K33" s="107" t="s">
        <v>50</v>
      </c>
      <c r="L33" s="109">
        <f t="shared" ref="L33:L43" si="1">L32+M32</f>
        <v>44958</v>
      </c>
      <c r="M33" s="110">
        <f>VLOOKUP(PRAE!E6,Berechnen!K21:M27,3,FALSE)</f>
        <v>28</v>
      </c>
    </row>
    <row r="34" spans="11:13" x14ac:dyDescent="0.2">
      <c r="K34" s="107" t="s">
        <v>51</v>
      </c>
      <c r="L34" s="109">
        <f t="shared" si="1"/>
        <v>44986</v>
      </c>
      <c r="M34" s="107">
        <v>31</v>
      </c>
    </row>
    <row r="35" spans="11:13" x14ac:dyDescent="0.2">
      <c r="K35" s="107" t="s">
        <v>52</v>
      </c>
      <c r="L35" s="109">
        <f t="shared" si="1"/>
        <v>45017</v>
      </c>
      <c r="M35" s="107">
        <v>30</v>
      </c>
    </row>
    <row r="36" spans="11:13" x14ac:dyDescent="0.2">
      <c r="K36" s="107" t="s">
        <v>53</v>
      </c>
      <c r="L36" s="109">
        <f t="shared" si="1"/>
        <v>45047</v>
      </c>
      <c r="M36" s="107">
        <v>31</v>
      </c>
    </row>
    <row r="37" spans="11:13" x14ac:dyDescent="0.2">
      <c r="K37" s="107" t="s">
        <v>54</v>
      </c>
      <c r="L37" s="109">
        <f t="shared" si="1"/>
        <v>45078</v>
      </c>
      <c r="M37" s="107">
        <v>30</v>
      </c>
    </row>
    <row r="38" spans="11:13" x14ac:dyDescent="0.2">
      <c r="K38" s="107" t="s">
        <v>55</v>
      </c>
      <c r="L38" s="109">
        <f t="shared" si="1"/>
        <v>45108</v>
      </c>
      <c r="M38" s="107">
        <v>31</v>
      </c>
    </row>
    <row r="39" spans="11:13" x14ac:dyDescent="0.2">
      <c r="K39" s="107" t="s">
        <v>56</v>
      </c>
      <c r="L39" s="109">
        <f t="shared" si="1"/>
        <v>45139</v>
      </c>
      <c r="M39" s="107">
        <v>31</v>
      </c>
    </row>
    <row r="40" spans="11:13" x14ac:dyDescent="0.2">
      <c r="K40" s="107" t="s">
        <v>57</v>
      </c>
      <c r="L40" s="109">
        <f t="shared" si="1"/>
        <v>45170</v>
      </c>
      <c r="M40" s="107">
        <v>30</v>
      </c>
    </row>
    <row r="41" spans="11:13" x14ac:dyDescent="0.2">
      <c r="K41" s="107" t="s">
        <v>10</v>
      </c>
      <c r="L41" s="109">
        <f t="shared" si="1"/>
        <v>45200</v>
      </c>
      <c r="M41" s="107">
        <v>31</v>
      </c>
    </row>
    <row r="42" spans="11:13" x14ac:dyDescent="0.2">
      <c r="K42" s="107" t="s">
        <v>58</v>
      </c>
      <c r="L42" s="109">
        <f t="shared" si="1"/>
        <v>45231</v>
      </c>
      <c r="M42" s="107">
        <v>30</v>
      </c>
    </row>
    <row r="43" spans="11:13" x14ac:dyDescent="0.2">
      <c r="K43" s="107" t="s">
        <v>59</v>
      </c>
      <c r="L43" s="109">
        <f t="shared" si="1"/>
        <v>45261</v>
      </c>
      <c r="M43" s="107">
        <v>31</v>
      </c>
    </row>
    <row r="45" spans="11:13" x14ac:dyDescent="0.2">
      <c r="K45" s="109">
        <f>VLOOKUP(PRAE!E5,K32:L43,2,FALSE)</f>
        <v>44927</v>
      </c>
    </row>
  </sheetData>
  <sheetProtection algorithmName="SHA-512" hashValue="tgBnMmHFmsfHWOmyagIAxneMlLg81X/UvqtT3irYntB9gzLnxELB7ckM6ZZq2Ys4LlslFfSO3YiUN2R4scL2Og==" saltValue="RNlYNPxOozQaHtri3iAvTg==" spinCount="100000" sheet="1" objects="1" scenarios="1" selectLockedCells="1" selectUnlockedCells="1"/>
  <mergeCells count="1">
    <mergeCell ref="G1:H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PRAE</vt:lpstr>
      <vt:lpstr>Daten</vt:lpstr>
      <vt:lpstr>Berechnen</vt:lpstr>
      <vt:lpstr>Daten!Druckbereich</vt:lpstr>
      <vt:lpstr>PRAE!Druckbereich</vt:lpstr>
    </vt:vector>
  </TitlesOfParts>
  <Company>Humann OG, Atte.at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PRAE 2016</dc:title>
  <dc:subject>Pauschale Reisaufwandentschädigung</dc:subject>
  <dc:creator>Attila Balaz</dc:creator>
  <cp:keywords>Atte.at</cp:keywords>
  <cp:lastModifiedBy>Balaz, Attila</cp:lastModifiedBy>
  <cp:lastPrinted>2023-01-11T11:28:19Z</cp:lastPrinted>
  <dcterms:created xsi:type="dcterms:W3CDTF">1996-10-17T05:27:31Z</dcterms:created>
  <dcterms:modified xsi:type="dcterms:W3CDTF">2023-01-31T09:27:49Z</dcterms:modified>
</cp:coreProperties>
</file>